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stateofwa-my.sharepoint.com/personal/ashley_hunter_dol_wa_gov/Documents/WebTemp/Driver-Reports/"/>
    </mc:Choice>
  </mc:AlternateContent>
  <xr:revisionPtr revIDLastSave="12" documentId="8_{36C5FF58-C62C-42E5-BB6D-BE0F85F92451}" xr6:coauthVersionLast="47" xr6:coauthVersionMax="47" xr10:uidLastSave="{8F850EFC-FEDF-43CE-A62D-C885AFE4368B}"/>
  <bookViews>
    <workbookView xWindow="-108" yWindow="-108" windowWidth="41496" windowHeight="17496" tabRatio="651"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 name="drives download" sheetId="26" state="hidden" r:id="rId8"/>
  </sheets>
  <definedNames>
    <definedName name="_xlnm._FilterDatabase" localSheetId="7" hidden="1">'drives download'!$A$1:$AU$310</definedName>
    <definedName name="AZMO">#REF!</definedName>
    <definedName name="AZMOYAG">#REF!</definedName>
    <definedName name="CAMO">#REF!</definedName>
    <definedName name="CAMOYAG">#REF!</definedName>
    <definedName name="casum">#REF!</definedName>
    <definedName name="casumyag">#REF!</definedName>
    <definedName name="county">#REF!</definedName>
    <definedName name="IDMO">#REF!</definedName>
    <definedName name="IDMOYAG">#REF!</definedName>
    <definedName name="notes">#REF!</definedName>
    <definedName name="ORMO">#REF!</definedName>
    <definedName name="ORMOYAG">#REF!</definedName>
    <definedName name="osdr">#REF!</definedName>
    <definedName name="osumyag">#REF!</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#REF!</definedName>
    <definedName name="this">#REF!</definedName>
    <definedName name="tsum">#REF!</definedName>
    <definedName name="tsumyag">#REF!</definedName>
    <definedName name="ttsum">#REF!</definedName>
    <definedName name="TXMO">#REF!</definedName>
    <definedName name="TXMOYAG">#REF!</definedName>
    <definedName name="wasum">#REF!</definedName>
    <definedName name="wasumyag">#REF!</definedName>
    <definedName name="wm">#REF!</definedName>
    <definedName name="wmy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9" l="1"/>
  <c r="D12" i="19"/>
  <c r="G11" i="19"/>
  <c r="D11" i="19"/>
  <c r="G10" i="19"/>
  <c r="D10" i="19"/>
  <c r="G9" i="19"/>
  <c r="D9" i="19"/>
  <c r="G8" i="19"/>
  <c r="D8" i="19"/>
  <c r="G5" i="19"/>
  <c r="D5" i="19"/>
  <c r="F12" i="19"/>
  <c r="C12" i="19"/>
  <c r="F11" i="19"/>
  <c r="C11" i="19"/>
  <c r="F10" i="19"/>
  <c r="C10" i="19"/>
  <c r="F9" i="19"/>
  <c r="C9" i="19"/>
  <c r="F8" i="19"/>
  <c r="C8" i="19"/>
  <c r="F5" i="19"/>
  <c r="C5" i="19"/>
  <c r="G17" i="19"/>
  <c r="G16" i="19"/>
  <c r="D17" i="19"/>
  <c r="D16" i="19"/>
  <c r="D3" i="19"/>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B494" i="18"/>
  <c r="D494" i="18"/>
  <c r="F494" i="18"/>
  <c r="W494" i="18" s="1"/>
  <c r="H494" i="18"/>
  <c r="J494" i="18"/>
  <c r="L494" i="18" s="1"/>
  <c r="N494" i="18"/>
  <c r="P494" i="18"/>
  <c r="R494" i="18"/>
  <c r="T494" i="18"/>
  <c r="V494" i="18"/>
  <c r="AC494" i="18"/>
  <c r="AE494" i="18" s="1"/>
  <c r="AD494" i="18"/>
  <c r="AL494" i="18"/>
  <c r="Z494" i="18" l="1"/>
  <c r="Y494" i="18"/>
  <c r="X494" i="18"/>
  <c r="AG494" i="18"/>
  <c r="AI494" i="18" s="1"/>
  <c r="AJ494" i="18" s="1"/>
  <c r="AK494" i="18" s="1"/>
  <c r="CD507" i="21" l="1"/>
  <c r="CE507" i="21"/>
  <c r="CF507" i="21"/>
  <c r="CG507" i="21"/>
  <c r="CH507" i="21"/>
  <c r="BW507" i="21"/>
  <c r="BX507" i="21"/>
  <c r="BZ507" i="21"/>
  <c r="BS507" i="21"/>
  <c r="B493" i="18"/>
  <c r="V493" i="18" s="1"/>
  <c r="D493" i="18"/>
  <c r="F493" i="18"/>
  <c r="H493" i="18" s="1"/>
  <c r="J493" i="18"/>
  <c r="L493" i="18" s="1"/>
  <c r="N493" i="18"/>
  <c r="P493" i="18"/>
  <c r="R493" i="18"/>
  <c r="T493" i="18" s="1"/>
  <c r="X493" i="18"/>
  <c r="Y493" i="18"/>
  <c r="Z493" i="18"/>
  <c r="AC493" i="18"/>
  <c r="AE493" i="18" s="1"/>
  <c r="AD493" i="18"/>
  <c r="AL493" i="18"/>
  <c r="DA506" i="21"/>
  <c r="DB506" i="21"/>
  <c r="DC506" i="21"/>
  <c r="BW506" i="21"/>
  <c r="BX506" i="21"/>
  <c r="CD506" i="21"/>
  <c r="CE506" i="21"/>
  <c r="CF506" i="21"/>
  <c r="CG506" i="21"/>
  <c r="CH506" i="21"/>
  <c r="BS506" i="21"/>
  <c r="B492" i="18"/>
  <c r="D492" i="18" s="1"/>
  <c r="F492" i="18"/>
  <c r="H492" i="18" s="1"/>
  <c r="J492" i="18"/>
  <c r="X492" i="18" s="1"/>
  <c r="N492" i="18"/>
  <c r="P492" i="18" s="1"/>
  <c r="R492" i="18"/>
  <c r="T492" i="18"/>
  <c r="V492" i="18"/>
  <c r="W492" i="18"/>
  <c r="AC492" i="18"/>
  <c r="Y492" i="18" s="1"/>
  <c r="AL492" i="18"/>
  <c r="DA505" i="21"/>
  <c r="DB505" i="21"/>
  <c r="DC505" i="21"/>
  <c r="W493" i="18" l="1"/>
  <c r="AG493" i="18"/>
  <c r="AI493" i="18" s="1"/>
  <c r="AJ493" i="18" s="1"/>
  <c r="AK493" i="18" s="1"/>
  <c r="AG492" i="18"/>
  <c r="AI492" i="18" s="1"/>
  <c r="AJ492" i="18" s="1"/>
  <c r="AK492" i="18" s="1"/>
  <c r="AE492" i="18"/>
  <c r="L492" i="18"/>
  <c r="AD492" i="18"/>
  <c r="Z492" i="18"/>
  <c r="BW505" i="21" l="1"/>
  <c r="BX505" i="21"/>
  <c r="BZ505" i="21"/>
  <c r="CD505" i="21"/>
  <c r="CE505" i="21"/>
  <c r="CF505" i="21"/>
  <c r="CG505" i="21"/>
  <c r="CH505" i="21"/>
  <c r="B491" i="18"/>
  <c r="V491" i="18" s="1"/>
  <c r="D491" i="18"/>
  <c r="F491" i="18"/>
  <c r="H491" i="18" s="1"/>
  <c r="J491" i="18"/>
  <c r="L491" i="18" s="1"/>
  <c r="N491" i="18"/>
  <c r="P491" i="18" s="1"/>
  <c r="R491" i="18"/>
  <c r="T491" i="18" s="1"/>
  <c r="X491" i="18"/>
  <c r="Y491" i="18"/>
  <c r="Z491" i="18"/>
  <c r="AC491" i="18"/>
  <c r="AE491" i="18" s="1"/>
  <c r="AD491" i="18"/>
  <c r="AG491" i="18"/>
  <c r="AI491" i="18" s="1"/>
  <c r="AJ491" i="18" s="1"/>
  <c r="AK491" i="18" s="1"/>
  <c r="AL491" i="18"/>
  <c r="W491" i="18" l="1"/>
  <c r="DA504" i="21" l="1"/>
  <c r="DB504" i="21"/>
  <c r="DC504" i="21"/>
  <c r="CD504" i="21"/>
  <c r="CE504" i="21"/>
  <c r="CF504" i="21"/>
  <c r="CG504" i="21"/>
  <c r="CH504" i="21"/>
  <c r="BW504" i="21"/>
  <c r="BX504" i="21" s="1"/>
  <c r="BZ504" i="21"/>
  <c r="BS504" i="21"/>
  <c r="BS508" i="21"/>
  <c r="BS509" i="21"/>
  <c r="BQ504" i="21"/>
  <c r="BQ505" i="21"/>
  <c r="BS505" i="21" s="1"/>
  <c r="BQ506" i="21"/>
  <c r="BQ507" i="21"/>
  <c r="BQ508" i="21"/>
  <c r="BQ509" i="21"/>
  <c r="B490" i="18"/>
  <c r="D490" i="18"/>
  <c r="F490" i="18"/>
  <c r="W490" i="18" s="1"/>
  <c r="H490" i="18"/>
  <c r="J490" i="18"/>
  <c r="L490" i="18" s="1"/>
  <c r="N490" i="18"/>
  <c r="P490" i="18"/>
  <c r="R490" i="18"/>
  <c r="T490" i="18"/>
  <c r="AC490" i="18"/>
  <c r="AE490" i="18" s="1"/>
  <c r="AD490" i="18"/>
  <c r="AL490" i="18"/>
  <c r="Z490" i="18" l="1"/>
  <c r="Y490" i="18"/>
  <c r="X490" i="18"/>
  <c r="V490" i="18"/>
  <c r="AG490" i="18"/>
  <c r="AI490" i="18" s="1"/>
  <c r="AJ490" i="18" s="1"/>
  <c r="AK490" i="18" s="1"/>
  <c r="DA503" i="21" l="1"/>
  <c r="DB503" i="21"/>
  <c r="DC503" i="21"/>
  <c r="BW503" i="21"/>
  <c r="BX503" i="21"/>
  <c r="BZ503" i="21"/>
  <c r="CD503" i="21"/>
  <c r="CE503" i="21"/>
  <c r="CF503" i="21"/>
  <c r="CG503" i="21"/>
  <c r="CH503" i="21"/>
  <c r="BQ503" i="21"/>
  <c r="BS503" i="21" s="1"/>
  <c r="B489" i="18"/>
  <c r="D489" i="18"/>
  <c r="F489" i="18"/>
  <c r="H489" i="18" s="1"/>
  <c r="J489" i="18"/>
  <c r="L489" i="18" s="1"/>
  <c r="N489" i="18"/>
  <c r="P489" i="18"/>
  <c r="R489" i="18"/>
  <c r="Z489" i="18" s="1"/>
  <c r="T489" i="18"/>
  <c r="V489" i="18"/>
  <c r="X489" i="18"/>
  <c r="Y489" i="18"/>
  <c r="AC489" i="18"/>
  <c r="AE489" i="18" s="1"/>
  <c r="AD489" i="18"/>
  <c r="AG489" i="18"/>
  <c r="AI489" i="18"/>
  <c r="AJ489" i="18"/>
  <c r="AK489" i="18"/>
  <c r="AL489" i="18"/>
  <c r="DA502" i="21"/>
  <c r="DB502" i="21"/>
  <c r="DC502" i="21"/>
  <c r="BW502" i="21"/>
  <c r="BX502" i="21"/>
  <c r="BZ502" i="21"/>
  <c r="CD502" i="21"/>
  <c r="CE502" i="21"/>
  <c r="CF502" i="21"/>
  <c r="CG502" i="21"/>
  <c r="CH502" i="21"/>
  <c r="BQ502" i="21"/>
  <c r="W489" i="18" l="1"/>
  <c r="B488" i="18" l="1"/>
  <c r="D488" i="18"/>
  <c r="F488" i="18"/>
  <c r="W488" i="18" s="1"/>
  <c r="H488" i="18"/>
  <c r="J488" i="18"/>
  <c r="X488" i="18" s="1"/>
  <c r="N488" i="18"/>
  <c r="P488" i="18" s="1"/>
  <c r="R488" i="18"/>
  <c r="T488" i="18" s="1"/>
  <c r="AC488" i="18"/>
  <c r="Z488" i="18" s="1"/>
  <c r="AL488" i="18"/>
  <c r="DA501" i="21"/>
  <c r="DB501" i="21"/>
  <c r="DC501" i="21"/>
  <c r="BW501" i="21"/>
  <c r="BX501" i="21"/>
  <c r="BZ501" i="21"/>
  <c r="CD501" i="21"/>
  <c r="CE501" i="21"/>
  <c r="CF501" i="21"/>
  <c r="CG501" i="21"/>
  <c r="CH501" i="21"/>
  <c r="BQ501" i="21"/>
  <c r="Y488" i="18" l="1"/>
  <c r="V488" i="18"/>
  <c r="AG488" i="18"/>
  <c r="AI488" i="18" s="1"/>
  <c r="AJ488" i="18" s="1"/>
  <c r="AK488" i="18" s="1"/>
  <c r="AE488" i="18"/>
  <c r="L488" i="18"/>
  <c r="AD488" i="18"/>
  <c r="B487" i="18"/>
  <c r="D487" i="18"/>
  <c r="F487" i="18"/>
  <c r="W487" i="18" s="1"/>
  <c r="H487" i="18"/>
  <c r="J487" i="18"/>
  <c r="X487" i="18" s="1"/>
  <c r="N487" i="18"/>
  <c r="P487" i="18"/>
  <c r="R487" i="18"/>
  <c r="T487" i="18"/>
  <c r="V487" i="18"/>
  <c r="AC487" i="18"/>
  <c r="Y487" i="18" s="1"/>
  <c r="AD487" i="18"/>
  <c r="AL487" i="18"/>
  <c r="DA500" i="21"/>
  <c r="DB500" i="21"/>
  <c r="DC500" i="21"/>
  <c r="BW500" i="21"/>
  <c r="BX500" i="21"/>
  <c r="BZ500" i="21"/>
  <c r="CD500" i="21"/>
  <c r="CE500" i="21"/>
  <c r="CF500" i="21"/>
  <c r="CG500" i="21"/>
  <c r="CH500" i="21"/>
  <c r="BS500" i="21"/>
  <c r="BS501" i="21"/>
  <c r="BS502" i="21"/>
  <c r="BQ500" i="21"/>
  <c r="Z487" i="18" l="1"/>
  <c r="AG487" i="18"/>
  <c r="AI487" i="18" s="1"/>
  <c r="AJ487" i="18" s="1"/>
  <c r="AK487" i="18" s="1"/>
  <c r="AE487" i="18"/>
  <c r="L487" i="18"/>
  <c r="DA499" i="21" l="1"/>
  <c r="DB499" i="21"/>
  <c r="DC499" i="21"/>
  <c r="B486" i="18"/>
  <c r="D486" i="18"/>
  <c r="F486" i="18"/>
  <c r="H486" i="18"/>
  <c r="J486" i="18"/>
  <c r="N486" i="18"/>
  <c r="R486" i="18"/>
  <c r="T486" i="18"/>
  <c r="AC486" i="18"/>
  <c r="AE486" i="18" s="1"/>
  <c r="AD486" i="18"/>
  <c r="AL486" i="18"/>
  <c r="BW499" i="21"/>
  <c r="BX499" i="21" s="1"/>
  <c r="BZ499" i="21"/>
  <c r="CD499" i="21"/>
  <c r="CE499" i="21"/>
  <c r="CF499" i="21"/>
  <c r="CG499" i="21"/>
  <c r="CH499" i="21"/>
  <c r="BQ499" i="21"/>
  <c r="BS499" i="21" s="1"/>
  <c r="W486" i="18" l="1"/>
  <c r="V486" i="18"/>
  <c r="Z486" i="18"/>
  <c r="Y486" i="18"/>
  <c r="X486" i="18"/>
  <c r="P486" i="18"/>
  <c r="AG486" i="18"/>
  <c r="AI486" i="18" s="1"/>
  <c r="AJ486" i="18" s="1"/>
  <c r="AK486" i="18" s="1"/>
  <c r="L486" i="18"/>
  <c r="DA498" i="21" l="1"/>
  <c r="DB498" i="21"/>
  <c r="DC498" i="21"/>
  <c r="B485" i="18"/>
  <c r="D485" i="18"/>
  <c r="F485" i="18"/>
  <c r="W485" i="18" s="1"/>
  <c r="H485" i="18"/>
  <c r="J485" i="18"/>
  <c r="X485" i="18" s="1"/>
  <c r="N485" i="18"/>
  <c r="P485" i="18"/>
  <c r="R485" i="18"/>
  <c r="Z485" i="18" s="1"/>
  <c r="T485" i="18"/>
  <c r="V485" i="18"/>
  <c r="AC485" i="18"/>
  <c r="Y485" i="18" s="1"/>
  <c r="AL485" i="18"/>
  <c r="BW498" i="21"/>
  <c r="BX498" i="21"/>
  <c r="BZ498" i="21"/>
  <c r="CD498" i="21"/>
  <c r="CE498" i="21"/>
  <c r="CF498" i="21"/>
  <c r="CG498" i="21"/>
  <c r="CH498" i="21"/>
  <c r="BS497" i="21"/>
  <c r="BS498" i="21"/>
  <c r="BQ495" i="21"/>
  <c r="BQ496" i="21"/>
  <c r="BQ497" i="21"/>
  <c r="BQ498" i="21"/>
  <c r="BS495" i="21"/>
  <c r="BS496" i="21"/>
  <c r="DC496" i="21" s="1"/>
  <c r="DC497" i="21"/>
  <c r="BW491" i="21"/>
  <c r="BW492" i="21"/>
  <c r="BW493" i="21"/>
  <c r="BW494" i="21"/>
  <c r="BW495" i="21"/>
  <c r="BW496" i="21"/>
  <c r="BW497" i="21"/>
  <c r="BZ497" i="21"/>
  <c r="CD497" i="21"/>
  <c r="CE497" i="21"/>
  <c r="CF497" i="21"/>
  <c r="CG497" i="21"/>
  <c r="CH497" i="21"/>
  <c r="BX497" i="21"/>
  <c r="AG485" i="18" l="1"/>
  <c r="AI485" i="18" s="1"/>
  <c r="AJ485" i="18" s="1"/>
  <c r="AK485" i="18" s="1"/>
  <c r="AE485" i="18"/>
  <c r="L485" i="18"/>
  <c r="AD485" i="18"/>
  <c r="DB497" i="21"/>
  <c r="DA496" i="21"/>
  <c r="DA497" i="21"/>
  <c r="DB496" i="21"/>
  <c r="B484" i="18"/>
  <c r="D484" i="18" s="1"/>
  <c r="F484" i="18"/>
  <c r="H484" i="18" s="1"/>
  <c r="J484" i="18"/>
  <c r="L484" i="18"/>
  <c r="N484" i="18"/>
  <c r="P484" i="18"/>
  <c r="R484" i="18"/>
  <c r="T484" i="18" s="1"/>
  <c r="AC484" i="18"/>
  <c r="AD484" i="18" s="1"/>
  <c r="AL484" i="18"/>
  <c r="CD496" i="21"/>
  <c r="CE496" i="21"/>
  <c r="CF496" i="21"/>
  <c r="CG496" i="21"/>
  <c r="CH496" i="21"/>
  <c r="BX496" i="21"/>
  <c r="BZ496" i="21"/>
  <c r="B310" i="26"/>
  <c r="A310" i="26"/>
  <c r="B309" i="26"/>
  <c r="A309" i="26"/>
  <c r="B308" i="26"/>
  <c r="A308" i="26"/>
  <c r="B307" i="26"/>
  <c r="A307" i="26"/>
  <c r="B306" i="26"/>
  <c r="A306" i="26"/>
  <c r="B305" i="26"/>
  <c r="A305" i="26"/>
  <c r="B304" i="26"/>
  <c r="B303" i="26"/>
  <c r="A303" i="26"/>
  <c r="B302" i="26"/>
  <c r="A302" i="26"/>
  <c r="B301" i="26"/>
  <c r="A301" i="26"/>
  <c r="B300" i="26"/>
  <c r="A300" i="26"/>
  <c r="B299" i="26"/>
  <c r="A299" i="26"/>
  <c r="B298" i="26"/>
  <c r="A298" i="26"/>
  <c r="B297" i="26"/>
  <c r="A297" i="26"/>
  <c r="B296" i="26"/>
  <c r="A296" i="26"/>
  <c r="B295" i="26"/>
  <c r="A295" i="26"/>
  <c r="B294" i="26"/>
  <c r="A294" i="26"/>
  <c r="B293" i="26"/>
  <c r="A293" i="26"/>
  <c r="B292" i="26"/>
  <c r="A292" i="26"/>
  <c r="B291" i="26"/>
  <c r="A291" i="26"/>
  <c r="B290" i="26"/>
  <c r="A290" i="26"/>
  <c r="B289" i="26"/>
  <c r="A289" i="26"/>
  <c r="B288" i="26"/>
  <c r="A288" i="26"/>
  <c r="B287" i="26"/>
  <c r="A287" i="26"/>
  <c r="B286" i="26"/>
  <c r="A286" i="26"/>
  <c r="B285" i="26"/>
  <c r="A285" i="26"/>
  <c r="B284" i="26"/>
  <c r="A284" i="26"/>
  <c r="B283" i="26"/>
  <c r="A283" i="26"/>
  <c r="B282" i="26"/>
  <c r="A282" i="26"/>
  <c r="B281" i="26"/>
  <c r="A281" i="26"/>
  <c r="B280" i="26"/>
  <c r="A280" i="26"/>
  <c r="B279" i="26"/>
  <c r="A279" i="26"/>
  <c r="B278" i="26"/>
  <c r="A278" i="26"/>
  <c r="B277" i="26"/>
  <c r="A277" i="26"/>
  <c r="B276" i="26"/>
  <c r="A276" i="26"/>
  <c r="B275" i="26"/>
  <c r="A275" i="26"/>
  <c r="B274" i="26"/>
  <c r="A274" i="26"/>
  <c r="B273" i="26"/>
  <c r="A273" i="26"/>
  <c r="B272" i="26"/>
  <c r="A272" i="26"/>
  <c r="B271" i="26"/>
  <c r="A271" i="26"/>
  <c r="B270" i="26"/>
  <c r="A270" i="26"/>
  <c r="B269" i="26"/>
  <c r="A269" i="26"/>
  <c r="B268" i="26"/>
  <c r="A268" i="26"/>
  <c r="B267" i="26"/>
  <c r="A267" i="26"/>
  <c r="B266" i="26"/>
  <c r="A266" i="26"/>
  <c r="B265" i="26"/>
  <c r="A265" i="26"/>
  <c r="B264" i="26"/>
  <c r="A264" i="26"/>
  <c r="B263" i="26"/>
  <c r="A263" i="26"/>
  <c r="B262" i="26"/>
  <c r="A262" i="26"/>
  <c r="B261" i="26"/>
  <c r="A261" i="26"/>
  <c r="B260" i="26"/>
  <c r="A260" i="26"/>
  <c r="B259" i="26"/>
  <c r="A259" i="26"/>
  <c r="B258" i="26"/>
  <c r="A258" i="26"/>
  <c r="B257" i="26"/>
  <c r="A257" i="26"/>
  <c r="B256" i="26"/>
  <c r="A256" i="26"/>
  <c r="B255" i="26"/>
  <c r="A255" i="26"/>
  <c r="B254" i="26"/>
  <c r="A254" i="26"/>
  <c r="B253" i="26"/>
  <c r="A253" i="26"/>
  <c r="B252" i="26"/>
  <c r="A252" i="26"/>
  <c r="B251" i="26"/>
  <c r="A251" i="26"/>
  <c r="B250" i="26"/>
  <c r="A250" i="26"/>
  <c r="B249" i="26"/>
  <c r="A249" i="26"/>
  <c r="B248" i="26"/>
  <c r="A248" i="26"/>
  <c r="B247" i="26"/>
  <c r="A247" i="26"/>
  <c r="B246" i="26"/>
  <c r="A246" i="26"/>
  <c r="B245" i="26"/>
  <c r="A245" i="26"/>
  <c r="B244" i="26"/>
  <c r="A244" i="26"/>
  <c r="B243" i="26"/>
  <c r="A243" i="26"/>
  <c r="B242" i="26"/>
  <c r="A242" i="26"/>
  <c r="B241" i="26"/>
  <c r="A241" i="26"/>
  <c r="B240" i="26"/>
  <c r="A240" i="26"/>
  <c r="B239" i="26"/>
  <c r="A239" i="26"/>
  <c r="B238" i="26"/>
  <c r="A238" i="26"/>
  <c r="B237" i="26"/>
  <c r="B236" i="26"/>
  <c r="A236" i="26"/>
  <c r="B235" i="26"/>
  <c r="A235" i="26"/>
  <c r="B234" i="26"/>
  <c r="A234" i="26"/>
  <c r="B233" i="26"/>
  <c r="A233" i="26"/>
  <c r="B232" i="26"/>
  <c r="A232" i="26"/>
  <c r="B231" i="26"/>
  <c r="A231" i="26"/>
  <c r="B230" i="26"/>
  <c r="A230" i="26"/>
  <c r="B229" i="26"/>
  <c r="A229" i="26"/>
  <c r="B228" i="26"/>
  <c r="A228" i="26"/>
  <c r="B227" i="26"/>
  <c r="A227" i="26"/>
  <c r="B226" i="26"/>
  <c r="A226" i="26"/>
  <c r="B225" i="26"/>
  <c r="A225" i="26"/>
  <c r="B224" i="26"/>
  <c r="A224" i="26"/>
  <c r="B223" i="26"/>
  <c r="A223" i="26"/>
  <c r="B222" i="26"/>
  <c r="B221" i="26"/>
  <c r="A221" i="26"/>
  <c r="B220" i="26"/>
  <c r="A220" i="26"/>
  <c r="B219" i="26"/>
  <c r="A219" i="26"/>
  <c r="B218" i="26"/>
  <c r="A218" i="26"/>
  <c r="B217" i="26"/>
  <c r="A217" i="26"/>
  <c r="B216" i="26"/>
  <c r="A216" i="26"/>
  <c r="B215" i="26"/>
  <c r="A215" i="26"/>
  <c r="B214" i="26"/>
  <c r="A214" i="26"/>
  <c r="B213" i="26"/>
  <c r="A213" i="26"/>
  <c r="B212" i="26"/>
  <c r="A212" i="26"/>
  <c r="B211" i="26"/>
  <c r="A211" i="26"/>
  <c r="B210" i="26"/>
  <c r="A210" i="26"/>
  <c r="B209" i="26"/>
  <c r="A209" i="26"/>
  <c r="B208" i="26"/>
  <c r="A208" i="26"/>
  <c r="B207" i="26"/>
  <c r="A207" i="26"/>
  <c r="B206" i="26"/>
  <c r="A206" i="26"/>
  <c r="B205" i="26"/>
  <c r="A205" i="26"/>
  <c r="B204" i="26"/>
  <c r="A204" i="26"/>
  <c r="B203" i="26"/>
  <c r="A203" i="26"/>
  <c r="B202" i="26"/>
  <c r="A202" i="26"/>
  <c r="B201" i="26"/>
  <c r="A201" i="26"/>
  <c r="B200" i="26"/>
  <c r="A200" i="26"/>
  <c r="B199" i="26"/>
  <c r="A199" i="26"/>
  <c r="B198" i="26"/>
  <c r="A198" i="26"/>
  <c r="B197" i="26"/>
  <c r="A197" i="26"/>
  <c r="B196" i="26"/>
  <c r="A196" i="26"/>
  <c r="B195" i="26"/>
  <c r="A195" i="26"/>
  <c r="B194" i="26"/>
  <c r="A194" i="26"/>
  <c r="B193" i="26"/>
  <c r="A193" i="26"/>
  <c r="B192" i="26"/>
  <c r="A192" i="26"/>
  <c r="B191" i="26"/>
  <c r="A191" i="26"/>
  <c r="B190" i="26"/>
  <c r="A190" i="26"/>
  <c r="B189" i="26"/>
  <c r="A189" i="26"/>
  <c r="B188" i="26"/>
  <c r="A188" i="26"/>
  <c r="B187" i="26"/>
  <c r="A187" i="26"/>
  <c r="B186" i="26"/>
  <c r="A186" i="26"/>
  <c r="B185" i="26"/>
  <c r="A185" i="26"/>
  <c r="B184" i="26"/>
  <c r="A184" i="26"/>
  <c r="B183" i="26"/>
  <c r="A183" i="26"/>
  <c r="B182" i="26"/>
  <c r="A182" i="26"/>
  <c r="B181" i="26"/>
  <c r="A181" i="26"/>
  <c r="B180" i="26"/>
  <c r="A180" i="26"/>
  <c r="B179" i="26"/>
  <c r="A179" i="26"/>
  <c r="B178" i="26"/>
  <c r="A178" i="26"/>
  <c r="B177" i="26"/>
  <c r="A177" i="26"/>
  <c r="B176" i="26"/>
  <c r="A176" i="26"/>
  <c r="B175" i="26"/>
  <c r="A175" i="26"/>
  <c r="B174" i="26"/>
  <c r="A174" i="26"/>
  <c r="B173" i="26"/>
  <c r="A173" i="26"/>
  <c r="B172" i="26"/>
  <c r="A172" i="26"/>
  <c r="B171" i="26"/>
  <c r="A171" i="26"/>
  <c r="B170" i="26"/>
  <c r="A170" i="26"/>
  <c r="B169" i="26"/>
  <c r="A169" i="26"/>
  <c r="B168" i="26"/>
  <c r="A168" i="26"/>
  <c r="B167" i="26"/>
  <c r="A167" i="26"/>
  <c r="B166" i="26"/>
  <c r="A166" i="26"/>
  <c r="B165" i="26"/>
  <c r="A165" i="26"/>
  <c r="B164" i="26"/>
  <c r="A164" i="26"/>
  <c r="B163" i="26"/>
  <c r="A163" i="26"/>
  <c r="B162" i="26"/>
  <c r="A162" i="26"/>
  <c r="B161" i="26"/>
  <c r="A161" i="26"/>
  <c r="B160" i="26"/>
  <c r="A160" i="26"/>
  <c r="B159" i="26"/>
  <c r="A159" i="26"/>
  <c r="B158" i="26"/>
  <c r="A158" i="26"/>
  <c r="B157" i="26"/>
  <c r="A157" i="26"/>
  <c r="B156" i="26"/>
  <c r="A156" i="26"/>
  <c r="B155" i="26"/>
  <c r="A155" i="26"/>
  <c r="B154" i="26"/>
  <c r="A154" i="26"/>
  <c r="B153" i="26"/>
  <c r="A153" i="26"/>
  <c r="B152" i="26"/>
  <c r="A152" i="26"/>
  <c r="B151" i="26"/>
  <c r="A151" i="26"/>
  <c r="B150" i="26"/>
  <c r="A150" i="26"/>
  <c r="B149" i="26"/>
  <c r="A149" i="26"/>
  <c r="B148" i="26"/>
  <c r="A148" i="26"/>
  <c r="B147" i="26"/>
  <c r="B146" i="26"/>
  <c r="A146" i="26"/>
  <c r="B145" i="26"/>
  <c r="A145" i="26"/>
  <c r="B144" i="26"/>
  <c r="A144" i="26"/>
  <c r="B143" i="26"/>
  <c r="A143" i="26"/>
  <c r="B142" i="26"/>
  <c r="A142" i="26"/>
  <c r="B141" i="26"/>
  <c r="A141" i="26"/>
  <c r="B140" i="26"/>
  <c r="A140" i="26"/>
  <c r="B139" i="26"/>
  <c r="A139" i="26"/>
  <c r="B138" i="26"/>
  <c r="A138" i="26"/>
  <c r="B137" i="26"/>
  <c r="A137" i="26"/>
  <c r="B136" i="26"/>
  <c r="A136" i="26"/>
  <c r="B135" i="26"/>
  <c r="A135" i="26"/>
  <c r="B134" i="26"/>
  <c r="A134" i="26"/>
  <c r="B133" i="26"/>
  <c r="A133" i="26"/>
  <c r="B132" i="26"/>
  <c r="A132" i="26"/>
  <c r="B131" i="26"/>
  <c r="A131" i="26"/>
  <c r="B130" i="26"/>
  <c r="A130" i="26"/>
  <c r="B129" i="26"/>
  <c r="A129" i="26"/>
  <c r="B128" i="26"/>
  <c r="A128" i="26"/>
  <c r="B127" i="26"/>
  <c r="A127" i="26"/>
  <c r="B126" i="26"/>
  <c r="A126" i="26"/>
  <c r="B125" i="26"/>
  <c r="A125" i="26"/>
  <c r="B124" i="26"/>
  <c r="A124" i="26"/>
  <c r="B123" i="26"/>
  <c r="A123" i="26"/>
  <c r="B122" i="26"/>
  <c r="A122" i="26"/>
  <c r="B121" i="26"/>
  <c r="A121" i="26"/>
  <c r="B120" i="26"/>
  <c r="A120" i="26"/>
  <c r="B119" i="26"/>
  <c r="A119" i="26"/>
  <c r="B118" i="26"/>
  <c r="A118" i="26"/>
  <c r="B117" i="26"/>
  <c r="A117" i="26"/>
  <c r="B116" i="26"/>
  <c r="A116" i="26"/>
  <c r="B115" i="26"/>
  <c r="A115" i="26"/>
  <c r="B114" i="26"/>
  <c r="A114" i="26"/>
  <c r="B113" i="26"/>
  <c r="A113" i="26"/>
  <c r="B112" i="26"/>
  <c r="A112" i="26"/>
  <c r="B111" i="26"/>
  <c r="A111" i="26"/>
  <c r="B110" i="26"/>
  <c r="A110" i="26"/>
  <c r="B109" i="26"/>
  <c r="A109" i="26"/>
  <c r="B108" i="26"/>
  <c r="A108" i="26"/>
  <c r="B107" i="26"/>
  <c r="A107" i="26"/>
  <c r="B106" i="26"/>
  <c r="A106" i="26"/>
  <c r="B105" i="26"/>
  <c r="A105" i="26"/>
  <c r="B104" i="26"/>
  <c r="A104" i="26"/>
  <c r="B103" i="26"/>
  <c r="A103" i="26"/>
  <c r="B102" i="26"/>
  <c r="A102" i="26"/>
  <c r="B101" i="26"/>
  <c r="A101" i="26"/>
  <c r="B100" i="26"/>
  <c r="A100" i="26"/>
  <c r="B99" i="26"/>
  <c r="A99" i="26"/>
  <c r="B98" i="26"/>
  <c r="A98" i="26"/>
  <c r="B97" i="26"/>
  <c r="A97" i="26"/>
  <c r="B96" i="26"/>
  <c r="A96" i="26"/>
  <c r="B95" i="26"/>
  <c r="A95" i="26"/>
  <c r="B94" i="26"/>
  <c r="A94" i="26"/>
  <c r="B93" i="26"/>
  <c r="A93" i="26"/>
  <c r="B92" i="26"/>
  <c r="A92" i="26"/>
  <c r="B91" i="26"/>
  <c r="A91" i="26"/>
  <c r="B90" i="26"/>
  <c r="A90" i="26"/>
  <c r="B89" i="26"/>
  <c r="A89" i="26"/>
  <c r="B88" i="26"/>
  <c r="A88" i="26"/>
  <c r="B87" i="26"/>
  <c r="A87" i="26"/>
  <c r="B86" i="26"/>
  <c r="A86" i="26"/>
  <c r="B85" i="26"/>
  <c r="A85" i="26"/>
  <c r="B84" i="26"/>
  <c r="A84" i="26"/>
  <c r="B83" i="26"/>
  <c r="A83" i="26"/>
  <c r="B82" i="26"/>
  <c r="A82" i="26"/>
  <c r="B81" i="26"/>
  <c r="A81" i="26"/>
  <c r="B80" i="26"/>
  <c r="A80" i="26"/>
  <c r="B79" i="26"/>
  <c r="A79" i="26"/>
  <c r="B78" i="26"/>
  <c r="A78" i="26"/>
  <c r="B77" i="26"/>
  <c r="A77" i="26"/>
  <c r="B76" i="26"/>
  <c r="A76" i="26"/>
  <c r="B75" i="26"/>
  <c r="A75" i="26"/>
  <c r="B74" i="26"/>
  <c r="A74" i="26"/>
  <c r="B73" i="26"/>
  <c r="A73" i="26"/>
  <c r="B72" i="26"/>
  <c r="A72" i="26"/>
  <c r="B71" i="26"/>
  <c r="A71" i="26"/>
  <c r="B70" i="26"/>
  <c r="A70" i="26"/>
  <c r="B69" i="26"/>
  <c r="A69" i="26"/>
  <c r="B68" i="26"/>
  <c r="A68" i="26"/>
  <c r="B67" i="26"/>
  <c r="A67" i="26"/>
  <c r="B66" i="26"/>
  <c r="A66" i="26"/>
  <c r="B65" i="26"/>
  <c r="A65" i="26"/>
  <c r="B64" i="26"/>
  <c r="A64" i="26"/>
  <c r="B63" i="26"/>
  <c r="A63" i="26"/>
  <c r="B62" i="26"/>
  <c r="A62" i="26"/>
  <c r="B61" i="26"/>
  <c r="A61" i="26"/>
  <c r="B60" i="26"/>
  <c r="A60" i="26"/>
  <c r="B59" i="26"/>
  <c r="A59" i="26"/>
  <c r="B58" i="26"/>
  <c r="B57" i="26"/>
  <c r="A57" i="26"/>
  <c r="B56" i="26"/>
  <c r="A56" i="26"/>
  <c r="B55" i="26"/>
  <c r="A55" i="26"/>
  <c r="B54" i="26"/>
  <c r="A54" i="26"/>
  <c r="B53" i="26"/>
  <c r="A53" i="26"/>
  <c r="B52" i="26"/>
  <c r="A52" i="26"/>
  <c r="B51" i="26"/>
  <c r="A51" i="26"/>
  <c r="B50" i="26"/>
  <c r="A50" i="26"/>
  <c r="B49" i="26"/>
  <c r="A49" i="26"/>
  <c r="B48" i="26"/>
  <c r="A48" i="26"/>
  <c r="B47" i="26"/>
  <c r="A47" i="26"/>
  <c r="B46" i="26"/>
  <c r="A46" i="26"/>
  <c r="B45" i="26"/>
  <c r="A45" i="26"/>
  <c r="B44" i="26"/>
  <c r="A44" i="26"/>
  <c r="B43" i="26"/>
  <c r="A43" i="26"/>
  <c r="B42" i="26"/>
  <c r="A42" i="26"/>
  <c r="B41" i="26"/>
  <c r="A41" i="26"/>
  <c r="B40" i="26"/>
  <c r="A40" i="26"/>
  <c r="B39" i="26"/>
  <c r="A39" i="26"/>
  <c r="B38" i="26"/>
  <c r="A38" i="26"/>
  <c r="B37" i="26"/>
  <c r="A37" i="26"/>
  <c r="B36" i="26"/>
  <c r="A36" i="26"/>
  <c r="B35" i="26"/>
  <c r="A35" i="26"/>
  <c r="B34" i="26"/>
  <c r="A34" i="26"/>
  <c r="B33" i="26"/>
  <c r="A33" i="26"/>
  <c r="B32" i="26"/>
  <c r="A32" i="26"/>
  <c r="B31" i="26"/>
  <c r="A31" i="26"/>
  <c r="B30" i="26"/>
  <c r="A30" i="26"/>
  <c r="B29" i="26"/>
  <c r="A29" i="26"/>
  <c r="B28" i="26"/>
  <c r="A28" i="26"/>
  <c r="B27" i="26"/>
  <c r="A27" i="26"/>
  <c r="B26" i="26"/>
  <c r="A26" i="26"/>
  <c r="B25" i="26"/>
  <c r="A25" i="26"/>
  <c r="B24" i="26"/>
  <c r="A24" i="26"/>
  <c r="B23" i="26"/>
  <c r="A23" i="26"/>
  <c r="B22" i="26"/>
  <c r="A22" i="26"/>
  <c r="B21" i="26"/>
  <c r="A21" i="26"/>
  <c r="B20" i="26"/>
  <c r="A20" i="26"/>
  <c r="B19" i="26"/>
  <c r="A19" i="26"/>
  <c r="B18" i="26"/>
  <c r="A18" i="26"/>
  <c r="B17" i="26"/>
  <c r="A17" i="26"/>
  <c r="B16" i="26"/>
  <c r="A16" i="26"/>
  <c r="B15" i="26"/>
  <c r="A15" i="26"/>
  <c r="B14" i="26"/>
  <c r="A14" i="26"/>
  <c r="B13" i="26"/>
  <c r="A13" i="26"/>
  <c r="B12" i="26"/>
  <c r="A12" i="26"/>
  <c r="B11" i="26"/>
  <c r="A11" i="26"/>
  <c r="B10" i="26"/>
  <c r="A10" i="26"/>
  <c r="B9" i="26"/>
  <c r="A9" i="26"/>
  <c r="B8" i="26"/>
  <c r="A8" i="26"/>
  <c r="B7" i="26"/>
  <c r="A7" i="26"/>
  <c r="B6" i="26"/>
  <c r="A6" i="26"/>
  <c r="B5" i="26"/>
  <c r="A5" i="26"/>
  <c r="B4" i="26"/>
  <c r="A4" i="26"/>
  <c r="B3" i="26"/>
  <c r="A3" i="26"/>
  <c r="B2" i="26"/>
  <c r="A2" i="26"/>
  <c r="B483" i="18"/>
  <c r="D483" i="18"/>
  <c r="F483" i="18"/>
  <c r="H483" i="18" s="1"/>
  <c r="J483" i="18"/>
  <c r="L483" i="18" s="1"/>
  <c r="N483" i="18"/>
  <c r="P483" i="18"/>
  <c r="R483" i="18"/>
  <c r="T483" i="18"/>
  <c r="V483" i="18"/>
  <c r="AC483" i="18"/>
  <c r="X483" i="18" s="1"/>
  <c r="AL483" i="18"/>
  <c r="Y484" i="18" l="1"/>
  <c r="X484" i="18"/>
  <c r="AG484" i="18"/>
  <c r="AI484" i="18" s="1"/>
  <c r="AJ484" i="18" s="1"/>
  <c r="AK484" i="18" s="1"/>
  <c r="AE484" i="18"/>
  <c r="V484" i="18"/>
  <c r="Z484" i="18"/>
  <c r="W484" i="18"/>
  <c r="AG483" i="18"/>
  <c r="AI483" i="18" s="1"/>
  <c r="AJ483" i="18" s="1"/>
  <c r="AK483" i="18" s="1"/>
  <c r="AE483" i="18"/>
  <c r="AD483" i="18"/>
  <c r="Z483" i="18"/>
  <c r="Y483" i="18"/>
  <c r="W483" i="18"/>
  <c r="B482" i="18" l="1"/>
  <c r="D482" i="18" s="1"/>
  <c r="F482" i="18"/>
  <c r="H482" i="18"/>
  <c r="J482" i="18"/>
  <c r="X482" i="18" s="1"/>
  <c r="N482" i="18"/>
  <c r="Y482" i="18" s="1"/>
  <c r="P482" i="18"/>
  <c r="R482" i="18"/>
  <c r="Z482" i="18" s="1"/>
  <c r="T482" i="18"/>
  <c r="V482" i="18"/>
  <c r="W482" i="18"/>
  <c r="AC482" i="18"/>
  <c r="AD482" i="18" s="1"/>
  <c r="AL482" i="18"/>
  <c r="AG482" i="18" l="1"/>
  <c r="AE482" i="18"/>
  <c r="L482" i="18"/>
  <c r="AI482" i="18" l="1"/>
  <c r="AJ482" i="18" s="1"/>
  <c r="AK482" i="18" s="1"/>
  <c r="DA495" i="21" l="1"/>
  <c r="DB495" i="21"/>
  <c r="CD495" i="21"/>
  <c r="CE495" i="21"/>
  <c r="CF495" i="21"/>
  <c r="CG495" i="21"/>
  <c r="CH495" i="21"/>
  <c r="BX495" i="21"/>
  <c r="BZ495" i="21"/>
  <c r="DC495" i="21"/>
  <c r="B481" i="18" l="1"/>
  <c r="D481" i="18"/>
  <c r="F481" i="18"/>
  <c r="W481" i="18" s="1"/>
  <c r="H481" i="18"/>
  <c r="J481" i="18"/>
  <c r="L481" i="18" s="1"/>
  <c r="N481" i="18"/>
  <c r="P481" i="18"/>
  <c r="R481" i="18"/>
  <c r="T481" i="18"/>
  <c r="AC481" i="18"/>
  <c r="Z481" i="18" s="1"/>
  <c r="AD481" i="18"/>
  <c r="Y481" i="18" l="1"/>
  <c r="X481" i="18"/>
  <c r="V481" i="18"/>
  <c r="AG481" i="18"/>
  <c r="AI481" i="18" s="1"/>
  <c r="AE481" i="18"/>
  <c r="BX494" i="21" l="1"/>
  <c r="BZ494" i="21"/>
  <c r="CA505" i="21" s="1"/>
  <c r="CD494" i="21"/>
  <c r="CE494" i="21"/>
  <c r="CF494" i="21"/>
  <c r="CG494" i="21"/>
  <c r="CH494" i="21"/>
  <c r="BS493" i="21"/>
  <c r="BQ494" i="21"/>
  <c r="B480" i="18"/>
  <c r="D480" i="18"/>
  <c r="F480" i="18"/>
  <c r="W480" i="18" s="1"/>
  <c r="H480" i="18"/>
  <c r="J480" i="18"/>
  <c r="L480" i="18" s="1"/>
  <c r="N480" i="18"/>
  <c r="P480" i="18"/>
  <c r="R480" i="18"/>
  <c r="T480" i="18"/>
  <c r="AC480" i="18"/>
  <c r="Z480" i="18" s="1"/>
  <c r="AD480" i="18"/>
  <c r="DA493" i="21"/>
  <c r="DB493" i="21"/>
  <c r="DC493" i="21"/>
  <c r="CD493" i="21"/>
  <c r="CE493" i="21"/>
  <c r="CF493" i="21"/>
  <c r="CG493" i="21"/>
  <c r="CH493" i="21"/>
  <c r="BX493" i="21"/>
  <c r="BZ493" i="21"/>
  <c r="CA504" i="21" s="1"/>
  <c r="BQ493" i="21"/>
  <c r="BS494" i="21" l="1"/>
  <c r="Y480" i="18"/>
  <c r="X480" i="18"/>
  <c r="V480" i="18"/>
  <c r="AG480" i="18"/>
  <c r="AI480" i="18" s="1"/>
  <c r="AE480" i="18"/>
  <c r="DC494" i="21" l="1"/>
  <c r="DA494" i="21"/>
  <c r="DB494" i="21"/>
  <c r="C4" i="24"/>
  <c r="B479" i="18"/>
  <c r="D479" i="18" s="1"/>
  <c r="F479" i="18"/>
  <c r="H479" i="18"/>
  <c r="J479" i="18"/>
  <c r="X479" i="18" s="1"/>
  <c r="L479" i="18"/>
  <c r="N479" i="18"/>
  <c r="Y479" i="18" s="1"/>
  <c r="P479" i="18"/>
  <c r="R479" i="18"/>
  <c r="Z479" i="18" s="1"/>
  <c r="T479" i="18"/>
  <c r="V479" i="18"/>
  <c r="W479" i="18"/>
  <c r="AC479" i="18"/>
  <c r="AD479" i="18"/>
  <c r="AE479" i="18"/>
  <c r="AG479" i="18"/>
  <c r="CD492" i="21"/>
  <c r="CE492" i="21"/>
  <c r="CF492" i="21"/>
  <c r="CG492" i="21"/>
  <c r="CH492" i="21"/>
  <c r="BX492" i="21"/>
  <c r="BZ492" i="21"/>
  <c r="CA503" i="21" s="1"/>
  <c r="BQ492" i="21"/>
  <c r="AI479" i="18" l="1"/>
  <c r="B478" i="18" l="1"/>
  <c r="D478" i="18"/>
  <c r="F478" i="18"/>
  <c r="H478" i="18"/>
  <c r="J478" i="18"/>
  <c r="X478" i="18" s="1"/>
  <c r="L478" i="18"/>
  <c r="N478" i="18"/>
  <c r="Y478" i="18" s="1"/>
  <c r="P478" i="18"/>
  <c r="R478" i="18"/>
  <c r="Z478" i="18" s="1"/>
  <c r="T478" i="18"/>
  <c r="V478" i="18"/>
  <c r="W478" i="18"/>
  <c r="AC478" i="18"/>
  <c r="AD478" i="18"/>
  <c r="AE478" i="18"/>
  <c r="AG478" i="18"/>
  <c r="AI478" i="18"/>
  <c r="CH491" i="21"/>
  <c r="CG491" i="21"/>
  <c r="CF491" i="21"/>
  <c r="CE491" i="21"/>
  <c r="CD491" i="21"/>
  <c r="BZ491" i="21"/>
  <c r="CA502" i="21" s="1"/>
  <c r="BX491" i="21"/>
  <c r="BQ491" i="21"/>
  <c r="BS491" i="21" s="1"/>
  <c r="DA491" i="21" l="1"/>
  <c r="DC491" i="21"/>
  <c r="DB491" i="21"/>
  <c r="B477" i="18" l="1"/>
  <c r="D477" i="18"/>
  <c r="F477" i="18"/>
  <c r="W477" i="18" s="1"/>
  <c r="H477" i="18"/>
  <c r="J477" i="18"/>
  <c r="L477" i="18" s="1"/>
  <c r="N477" i="18"/>
  <c r="P477" i="18"/>
  <c r="R477" i="18"/>
  <c r="T477" i="18"/>
  <c r="AC477" i="18"/>
  <c r="X477" i="18" s="1"/>
  <c r="DA490" i="21"/>
  <c r="DB490" i="21"/>
  <c r="DC490" i="21"/>
  <c r="BW490" i="21"/>
  <c r="BX490" i="21" s="1"/>
  <c r="CD490" i="21"/>
  <c r="CE490" i="21"/>
  <c r="CF490" i="21"/>
  <c r="CG490" i="21"/>
  <c r="CH490" i="21"/>
  <c r="BS490" i="21"/>
  <c r="BS492" i="21"/>
  <c r="E570" i="21"/>
  <c r="F570" i="21"/>
  <c r="G570" i="21"/>
  <c r="H570" i="21"/>
  <c r="I570" i="21"/>
  <c r="J570" i="21"/>
  <c r="K570" i="21"/>
  <c r="L570" i="21"/>
  <c r="M570" i="21"/>
  <c r="N570" i="21"/>
  <c r="O570" i="21"/>
  <c r="P570" i="21"/>
  <c r="Q570" i="21"/>
  <c r="R570" i="21"/>
  <c r="S570" i="21"/>
  <c r="T570" i="21"/>
  <c r="U570" i="21"/>
  <c r="V570" i="21"/>
  <c r="W570" i="21"/>
  <c r="X570" i="21"/>
  <c r="Y570" i="21"/>
  <c r="Z570" i="21"/>
  <c r="AA570" i="21"/>
  <c r="AB570" i="21"/>
  <c r="AC570" i="21"/>
  <c r="AD570" i="21"/>
  <c r="AE570" i="21"/>
  <c r="AF570" i="21"/>
  <c r="AG570" i="21"/>
  <c r="AH570" i="21"/>
  <c r="AI570" i="21"/>
  <c r="AJ570" i="21"/>
  <c r="AK570" i="21"/>
  <c r="AL570" i="21"/>
  <c r="AM570" i="21"/>
  <c r="AN570" i="21"/>
  <c r="AO570" i="21"/>
  <c r="AP570" i="21"/>
  <c r="AQ570" i="21"/>
  <c r="AR570" i="21"/>
  <c r="AS570" i="21"/>
  <c r="AT570" i="21"/>
  <c r="AU570" i="21"/>
  <c r="AV570" i="21"/>
  <c r="AW570" i="21"/>
  <c r="AX570" i="21"/>
  <c r="AY570" i="21"/>
  <c r="AZ570" i="21"/>
  <c r="BA570" i="21"/>
  <c r="BB570" i="21"/>
  <c r="BO570" i="21"/>
  <c r="BP570" i="21"/>
  <c r="D570" i="21"/>
  <c r="B476" i="18"/>
  <c r="D476" i="18"/>
  <c r="F476" i="18"/>
  <c r="W476" i="18" s="1"/>
  <c r="H476" i="18"/>
  <c r="J476" i="18"/>
  <c r="X476" i="18" s="1"/>
  <c r="N476" i="18"/>
  <c r="P476" i="18" s="1"/>
  <c r="R476" i="18"/>
  <c r="T476" i="18"/>
  <c r="AC476" i="18"/>
  <c r="Y476" i="18" s="1"/>
  <c r="DA489" i="21"/>
  <c r="DB489" i="21"/>
  <c r="DC489" i="21"/>
  <c r="CD489" i="21"/>
  <c r="CE489" i="21"/>
  <c r="CF489" i="21"/>
  <c r="CG489" i="21"/>
  <c r="CH489" i="21"/>
  <c r="BW489" i="21"/>
  <c r="BX489" i="21" s="1"/>
  <c r="BZ489" i="21"/>
  <c r="DA492" i="21" l="1"/>
  <c r="DC492" i="21"/>
  <c r="DB492" i="21"/>
  <c r="AG477" i="18"/>
  <c r="AI477" i="18" s="1"/>
  <c r="Y477" i="18"/>
  <c r="V477" i="18"/>
  <c r="AE477" i="18"/>
  <c r="AD477" i="18"/>
  <c r="Z477" i="18"/>
  <c r="Z476" i="18"/>
  <c r="AD476" i="18"/>
  <c r="AG476" i="18"/>
  <c r="AI476" i="18" s="1"/>
  <c r="V476" i="18"/>
  <c r="AE476" i="18"/>
  <c r="L476" i="18"/>
  <c r="B475" i="18" l="1"/>
  <c r="D475" i="18"/>
  <c r="F475" i="18"/>
  <c r="H475" i="18" s="1"/>
  <c r="J475" i="18"/>
  <c r="X475" i="18" s="1"/>
  <c r="N475" i="18"/>
  <c r="P475" i="18" s="1"/>
  <c r="R475" i="18"/>
  <c r="T475" i="18"/>
  <c r="AC475" i="18"/>
  <c r="Y475" i="18" s="1"/>
  <c r="AD475" i="18"/>
  <c r="DA487" i="21"/>
  <c r="DB487" i="21"/>
  <c r="DC487" i="21"/>
  <c r="DA488" i="21"/>
  <c r="DB488" i="21"/>
  <c r="DC488" i="21"/>
  <c r="BW488" i="21"/>
  <c r="BX488" i="21" s="1"/>
  <c r="BZ488" i="21"/>
  <c r="CD488" i="21"/>
  <c r="CE488" i="21"/>
  <c r="CF488" i="21"/>
  <c r="CG488" i="21"/>
  <c r="CH488" i="21"/>
  <c r="BS488" i="21"/>
  <c r="W475" i="18" l="1"/>
  <c r="AG475" i="18"/>
  <c r="AI475" i="18" s="1"/>
  <c r="V475" i="18"/>
  <c r="AE475" i="18"/>
  <c r="L475" i="18"/>
  <c r="Z475" i="18"/>
  <c r="B474" i="18"/>
  <c r="V474" i="18" s="1"/>
  <c r="D474" i="18"/>
  <c r="F474" i="18"/>
  <c r="W474" i="18" s="1"/>
  <c r="H474" i="18"/>
  <c r="J474" i="18"/>
  <c r="L474" i="18" s="1"/>
  <c r="N474" i="18"/>
  <c r="P474" i="18"/>
  <c r="R474" i="18"/>
  <c r="T474" i="18" s="1"/>
  <c r="AC474" i="18"/>
  <c r="AE474" i="18" s="1"/>
  <c r="AD474" i="18"/>
  <c r="Y474" i="18" l="1"/>
  <c r="X474" i="18"/>
  <c r="Z474" i="18"/>
  <c r="AG474" i="18"/>
  <c r="AI474" i="18" s="1"/>
  <c r="BW487" i="21" l="1"/>
  <c r="BX487" i="21"/>
  <c r="BZ487" i="21"/>
  <c r="CD487" i="21"/>
  <c r="CE487" i="21"/>
  <c r="CF487" i="21"/>
  <c r="CG487" i="21"/>
  <c r="CH487" i="21"/>
  <c r="BS487" i="21"/>
  <c r="BS486" i="21"/>
  <c r="B473" i="18" l="1"/>
  <c r="D473" i="18"/>
  <c r="F473" i="18"/>
  <c r="H473" i="18" s="1"/>
  <c r="J473" i="18"/>
  <c r="L473" i="18" s="1"/>
  <c r="N473" i="18"/>
  <c r="P473" i="18" s="1"/>
  <c r="R473" i="18"/>
  <c r="T473" i="18"/>
  <c r="V473" i="18"/>
  <c r="X473" i="18"/>
  <c r="Y473" i="18"/>
  <c r="Z473" i="18"/>
  <c r="AC473" i="18"/>
  <c r="AE473" i="18" s="1"/>
  <c r="AD473" i="18"/>
  <c r="AG473" i="18"/>
  <c r="AI473" i="18"/>
  <c r="DA486" i="21"/>
  <c r="DB486" i="21"/>
  <c r="DC486" i="21"/>
  <c r="CD486" i="21"/>
  <c r="CE486" i="21"/>
  <c r="CF486" i="21"/>
  <c r="CG486" i="21"/>
  <c r="CH486" i="21"/>
  <c r="BW486" i="21"/>
  <c r="BX486" i="21"/>
  <c r="BZ486" i="21"/>
  <c r="W473" i="18" l="1"/>
  <c r="B472" i="18"/>
  <c r="D472" i="18" s="1"/>
  <c r="F472" i="18"/>
  <c r="H472" i="18" s="1"/>
  <c r="J472" i="18"/>
  <c r="X472" i="18" s="1"/>
  <c r="L472" i="18"/>
  <c r="N472" i="18"/>
  <c r="Y472" i="18" s="1"/>
  <c r="R472" i="18"/>
  <c r="Z472" i="18" s="1"/>
  <c r="T472" i="18"/>
  <c r="V472" i="18"/>
  <c r="W472" i="18"/>
  <c r="AC472" i="18"/>
  <c r="AD472" i="18"/>
  <c r="AE472" i="18"/>
  <c r="AG472" i="18"/>
  <c r="AI472" i="18"/>
  <c r="DA485" i="21"/>
  <c r="DB485" i="21"/>
  <c r="DC485" i="21"/>
  <c r="BW485" i="21"/>
  <c r="BX485" i="21"/>
  <c r="BZ485" i="21"/>
  <c r="CD485" i="21"/>
  <c r="CE485" i="21"/>
  <c r="CF485" i="21"/>
  <c r="CG485" i="21"/>
  <c r="CH485" i="21"/>
  <c r="BS485" i="21"/>
  <c r="B471" i="18"/>
  <c r="D471" i="18"/>
  <c r="F471" i="18"/>
  <c r="H471" i="18"/>
  <c r="J471" i="18"/>
  <c r="L471" i="18"/>
  <c r="N471" i="18"/>
  <c r="P471" i="18" s="1"/>
  <c r="R471" i="18"/>
  <c r="Z471" i="18" s="1"/>
  <c r="T471" i="18"/>
  <c r="V471" i="18"/>
  <c r="X471" i="18"/>
  <c r="Y471" i="18"/>
  <c r="AC471" i="18"/>
  <c r="AD471" i="18" s="1"/>
  <c r="AG471" i="18"/>
  <c r="DA482" i="21"/>
  <c r="DB482" i="21"/>
  <c r="DC482" i="21"/>
  <c r="DA483" i="21"/>
  <c r="DB483" i="21"/>
  <c r="DC483" i="21"/>
  <c r="DA484" i="21"/>
  <c r="DB484" i="21"/>
  <c r="DC484" i="21"/>
  <c r="BW484" i="21"/>
  <c r="BX484" i="21"/>
  <c r="BZ484" i="21"/>
  <c r="CD484" i="21"/>
  <c r="CE484" i="21"/>
  <c r="CF484" i="21"/>
  <c r="CG484" i="21"/>
  <c r="CH484" i="21"/>
  <c r="BQ484" i="21"/>
  <c r="BQ485" i="21"/>
  <c r="BQ486" i="21"/>
  <c r="BQ487" i="21"/>
  <c r="BQ488" i="21"/>
  <c r="BQ489" i="21"/>
  <c r="BS489" i="21" s="1"/>
  <c r="BQ490" i="21"/>
  <c r="BQ570" i="21" l="1"/>
  <c r="AI471" i="18"/>
  <c r="P472" i="18"/>
  <c r="W471" i="18"/>
  <c r="AE471" i="18"/>
  <c r="B470" i="18" l="1"/>
  <c r="F470" i="18"/>
  <c r="J470" i="18"/>
  <c r="N470" i="18"/>
  <c r="R470" i="18"/>
  <c r="AC470" i="18"/>
  <c r="AL481" i="18"/>
  <c r="W470" i="18" l="1"/>
  <c r="Z470" i="18"/>
  <c r="Y470" i="18"/>
  <c r="X470" i="18"/>
  <c r="V470" i="18"/>
  <c r="AG470" i="18"/>
  <c r="AI470" i="18" l="1"/>
  <c r="AJ481" i="18" s="1"/>
  <c r="AK481" i="18" s="1"/>
  <c r="BW483" i="21"/>
  <c r="BZ483" i="21"/>
  <c r="CD483" i="21"/>
  <c r="CE483" i="21"/>
  <c r="CF483" i="21"/>
  <c r="CG483" i="21"/>
  <c r="CH483" i="21"/>
  <c r="BQ483" i="21"/>
  <c r="B469" i="18"/>
  <c r="F469" i="18"/>
  <c r="J469" i="18"/>
  <c r="N469" i="18"/>
  <c r="R469" i="18"/>
  <c r="AC469" i="18"/>
  <c r="X469" i="18" s="1"/>
  <c r="AL480" i="18"/>
  <c r="CD482" i="21"/>
  <c r="CE482" i="21"/>
  <c r="CF482" i="21"/>
  <c r="CG482" i="21"/>
  <c r="CH482" i="21"/>
  <c r="BW482" i="21"/>
  <c r="BZ482" i="21"/>
  <c r="BQ482" i="21"/>
  <c r="W469" i="18" l="1"/>
  <c r="V469" i="18"/>
  <c r="AG469" i="18"/>
  <c r="AI469" i="18" s="1"/>
  <c r="AJ480" i="18" s="1"/>
  <c r="AK480" i="18" s="1"/>
  <c r="Z469" i="18"/>
  <c r="Y469" i="18"/>
  <c r="B468" i="18" l="1"/>
  <c r="F468" i="18"/>
  <c r="J468" i="18"/>
  <c r="N468" i="18"/>
  <c r="R468" i="18"/>
  <c r="AC468" i="18"/>
  <c r="AL479" i="18"/>
  <c r="Y468" i="18" l="1"/>
  <c r="X468" i="18"/>
  <c r="W468" i="18"/>
  <c r="Z468" i="18"/>
  <c r="V468" i="18"/>
  <c r="AG468" i="18"/>
  <c r="AI468" i="18" s="1"/>
  <c r="AJ479" i="18" s="1"/>
  <c r="AK479" i="18" s="1"/>
  <c r="BW481" i="21" l="1"/>
  <c r="BZ481" i="21"/>
  <c r="CD481" i="21"/>
  <c r="CE481" i="21"/>
  <c r="CF481" i="21"/>
  <c r="CG481" i="21"/>
  <c r="CH481" i="21"/>
  <c r="BQ481" i="21"/>
  <c r="B467" i="18"/>
  <c r="V467" i="18" s="1"/>
  <c r="F467" i="18"/>
  <c r="J467" i="18"/>
  <c r="X467" i="18" s="1"/>
  <c r="N467" i="18"/>
  <c r="Y467" i="18" s="1"/>
  <c r="R467" i="18"/>
  <c r="AC467" i="18"/>
  <c r="AG467" i="18"/>
  <c r="CH480" i="21"/>
  <c r="CG480" i="21"/>
  <c r="CF480" i="21"/>
  <c r="CE480" i="21"/>
  <c r="CD480" i="21"/>
  <c r="BZ480" i="21"/>
  <c r="BW480" i="21"/>
  <c r="BQ480" i="21"/>
  <c r="BS480" i="21" s="1"/>
  <c r="DC480" i="21" s="1"/>
  <c r="B466" i="18"/>
  <c r="F466" i="18"/>
  <c r="J466" i="18"/>
  <c r="N466" i="18"/>
  <c r="R466" i="18"/>
  <c r="AC466" i="18"/>
  <c r="AL477" i="18"/>
  <c r="AI467" i="18" l="1"/>
  <c r="AJ478" i="18" s="1"/>
  <c r="AK478" i="18" s="1"/>
  <c r="AL478" i="18"/>
  <c r="V466" i="18"/>
  <c r="W466" i="18"/>
  <c r="Z467" i="18"/>
  <c r="X466" i="18"/>
  <c r="Z466" i="18"/>
  <c r="Y466" i="18"/>
  <c r="AG466" i="18"/>
  <c r="AI466" i="18" s="1"/>
  <c r="W467" i="18"/>
  <c r="BW479" i="21"/>
  <c r="BZ479" i="21"/>
  <c r="CD479" i="21"/>
  <c r="CE479" i="21"/>
  <c r="CF479" i="21"/>
  <c r="CG479" i="21"/>
  <c r="CH479" i="21"/>
  <c r="BQ479" i="21"/>
  <c r="AJ477" i="18" l="1"/>
  <c r="AK477" i="18" s="1"/>
  <c r="B465" i="18" l="1"/>
  <c r="F465" i="18"/>
  <c r="J465" i="18"/>
  <c r="N465" i="18"/>
  <c r="R465" i="18"/>
  <c r="AC465" i="18"/>
  <c r="AL476" i="18"/>
  <c r="Y465" i="18" l="1"/>
  <c r="Z465" i="18"/>
  <c r="W465" i="18"/>
  <c r="X465" i="18"/>
  <c r="V465" i="18"/>
  <c r="AG465" i="18"/>
  <c r="AI465" i="18" l="1"/>
  <c r="AJ476" i="18" s="1"/>
  <c r="AK476" i="18" s="1"/>
  <c r="BW478" i="21" l="1"/>
  <c r="BZ478" i="21"/>
  <c r="CA489" i="21" s="1"/>
  <c r="CD478" i="21"/>
  <c r="CE478" i="21"/>
  <c r="CF478" i="21"/>
  <c r="CG478" i="21"/>
  <c r="CH478" i="21"/>
  <c r="BS478" i="21"/>
  <c r="BS479" i="21"/>
  <c r="BS481" i="21"/>
  <c r="BS482" i="21"/>
  <c r="BS483" i="21"/>
  <c r="BS484" i="21"/>
  <c r="BQ478" i="21"/>
  <c r="B464" i="18"/>
  <c r="F464" i="18"/>
  <c r="J464" i="18"/>
  <c r="N464" i="18"/>
  <c r="R464" i="18"/>
  <c r="AC464" i="18"/>
  <c r="AL475" i="18"/>
  <c r="V464" i="18" l="1"/>
  <c r="W464" i="18"/>
  <c r="DC478" i="21"/>
  <c r="DC481" i="21"/>
  <c r="DC479" i="21"/>
  <c r="Z464" i="18"/>
  <c r="Y464" i="18"/>
  <c r="X464" i="18"/>
  <c r="AG464" i="18"/>
  <c r="AI464" i="18" s="1"/>
  <c r="AJ475" i="18" s="1"/>
  <c r="AK475" i="18" s="1"/>
  <c r="BW477" i="21" l="1"/>
  <c r="BZ477" i="21"/>
  <c r="CA488" i="21" s="1"/>
  <c r="CD477" i="21"/>
  <c r="CE477" i="21"/>
  <c r="CF477" i="21"/>
  <c r="CG477" i="21"/>
  <c r="CH477" i="21"/>
  <c r="BQ477" i="21" l="1"/>
  <c r="BS477" i="21" s="1"/>
  <c r="DC477" i="21" l="1"/>
  <c r="B463" i="18"/>
  <c r="F463" i="18"/>
  <c r="J463" i="18"/>
  <c r="N463" i="18"/>
  <c r="R463" i="18"/>
  <c r="AC463" i="18"/>
  <c r="AL474" i="18"/>
  <c r="CH476" i="21"/>
  <c r="CG476" i="21"/>
  <c r="CF476" i="21"/>
  <c r="CE476" i="21"/>
  <c r="CD476" i="21"/>
  <c r="BZ476" i="21"/>
  <c r="CA487" i="21" s="1"/>
  <c r="BW476" i="21"/>
  <c r="BQ476" i="21"/>
  <c r="BS476" i="21" s="1"/>
  <c r="W463" i="18" l="1"/>
  <c r="Z463" i="18"/>
  <c r="Y463" i="18"/>
  <c r="X463" i="18"/>
  <c r="V463" i="18"/>
  <c r="AG463" i="18"/>
  <c r="AI463" i="18" s="1"/>
  <c r="AJ474" i="18" s="1"/>
  <c r="AK474" i="18" s="1"/>
  <c r="DC476" i="21"/>
  <c r="B462" i="18" l="1"/>
  <c r="F462" i="18"/>
  <c r="J462" i="18"/>
  <c r="N462" i="18"/>
  <c r="R462" i="18"/>
  <c r="AC462" i="18"/>
  <c r="W462" i="18" l="1"/>
  <c r="X462" i="18"/>
  <c r="Z462" i="18"/>
  <c r="Y462" i="18"/>
  <c r="AG462" i="18"/>
  <c r="V462" i="18"/>
  <c r="BW475" i="21" l="1"/>
  <c r="CD475" i="21"/>
  <c r="CE475" i="21"/>
  <c r="CF475" i="21"/>
  <c r="CG475" i="21"/>
  <c r="CH475" i="21"/>
  <c r="BQ475" i="21"/>
  <c r="BS475" i="21" s="1"/>
  <c r="B461" i="18"/>
  <c r="F461" i="18"/>
  <c r="J461" i="18"/>
  <c r="N461" i="18"/>
  <c r="R461" i="18"/>
  <c r="AC461" i="18"/>
  <c r="W461" i="18" l="1"/>
  <c r="DC475" i="21"/>
  <c r="Z461" i="18"/>
  <c r="Y461" i="18"/>
  <c r="X461" i="18"/>
  <c r="V461" i="18"/>
  <c r="AG461" i="18"/>
  <c r="AI461" i="18" s="1"/>
  <c r="BW474" i="21" l="1"/>
  <c r="BZ474" i="21"/>
  <c r="CD474" i="21"/>
  <c r="CE474" i="21"/>
  <c r="CF474" i="21"/>
  <c r="CG474" i="21"/>
  <c r="CH474" i="21"/>
  <c r="BQ474" i="21"/>
  <c r="BS474" i="21" s="1"/>
  <c r="B460" i="18"/>
  <c r="V460" i="18" s="1"/>
  <c r="F460" i="18"/>
  <c r="J460" i="18"/>
  <c r="N460" i="18"/>
  <c r="R460" i="18"/>
  <c r="AC460" i="18"/>
  <c r="DC474" i="21" l="1"/>
  <c r="Z460" i="18"/>
  <c r="Y460" i="18"/>
  <c r="W460" i="18"/>
  <c r="X460" i="18"/>
  <c r="AG460" i="18"/>
  <c r="AI460" i="18" s="1"/>
  <c r="BW473" i="21" l="1"/>
  <c r="BZ473" i="21"/>
  <c r="CD473" i="21"/>
  <c r="CE473" i="21"/>
  <c r="CF473" i="21"/>
  <c r="CG473" i="21"/>
  <c r="CH473" i="21"/>
  <c r="BQ473" i="21"/>
  <c r="BS473" i="21" s="1"/>
  <c r="DC473" i="21" s="1"/>
  <c r="B459" i="18"/>
  <c r="D470" i="18" s="1"/>
  <c r="F459" i="18"/>
  <c r="J459" i="18"/>
  <c r="N459" i="18"/>
  <c r="P470" i="18" s="1"/>
  <c r="R459" i="18"/>
  <c r="T470" i="18" s="1"/>
  <c r="AC459" i="18"/>
  <c r="Z459" i="18" s="1"/>
  <c r="AG459" i="18"/>
  <c r="BW472" i="21"/>
  <c r="BZ472" i="21"/>
  <c r="CD472" i="21"/>
  <c r="CE472" i="21"/>
  <c r="CF472" i="21"/>
  <c r="CG472" i="21"/>
  <c r="CH472" i="21"/>
  <c r="BQ472" i="21"/>
  <c r="BS472" i="21" s="1"/>
  <c r="B458" i="18"/>
  <c r="F458" i="18"/>
  <c r="J458" i="18"/>
  <c r="N458" i="18"/>
  <c r="R458" i="18"/>
  <c r="AC458" i="18"/>
  <c r="Z458" i="18" s="1"/>
  <c r="AG458" i="18"/>
  <c r="CH471" i="21"/>
  <c r="CG471" i="21"/>
  <c r="CF471" i="21"/>
  <c r="CE471" i="21"/>
  <c r="CD471" i="21"/>
  <c r="BW471" i="21"/>
  <c r="BX483" i="21" s="1"/>
  <c r="BQ471" i="21"/>
  <c r="Y459" i="18" l="1"/>
  <c r="V459" i="18"/>
  <c r="DC472" i="21"/>
  <c r="V458" i="18"/>
  <c r="D469" i="18"/>
  <c r="L469" i="18"/>
  <c r="X459" i="18"/>
  <c r="L470" i="18"/>
  <c r="X458" i="18"/>
  <c r="H470" i="18"/>
  <c r="BS471" i="21"/>
  <c r="DC471" i="21" s="1"/>
  <c r="Y458" i="18"/>
  <c r="T469" i="18"/>
  <c r="H469" i="18"/>
  <c r="AE470" i="18"/>
  <c r="AD469" i="18"/>
  <c r="P469" i="18"/>
  <c r="AD470" i="18"/>
  <c r="AI459" i="18"/>
  <c r="AI458" i="18"/>
  <c r="W459" i="18"/>
  <c r="W458" i="18"/>
  <c r="BZ471" i="21"/>
  <c r="B457" i="18" l="1"/>
  <c r="F457" i="18"/>
  <c r="J457" i="18"/>
  <c r="L468" i="18" s="1"/>
  <c r="N457" i="18"/>
  <c r="P468" i="18" s="1"/>
  <c r="R457" i="18"/>
  <c r="T468" i="18" s="1"/>
  <c r="AC457" i="18"/>
  <c r="AE469" i="18" l="1"/>
  <c r="AD468" i="18"/>
  <c r="W457" i="18"/>
  <c r="H468" i="18"/>
  <c r="V457" i="18"/>
  <c r="D468" i="18"/>
  <c r="Y457" i="18"/>
  <c r="X457" i="18"/>
  <c r="Z457" i="18"/>
  <c r="AG457" i="18"/>
  <c r="AI457" i="18" s="1"/>
  <c r="CD470" i="21" l="1"/>
  <c r="CE470" i="21"/>
  <c r="CF470" i="21"/>
  <c r="CG470" i="21"/>
  <c r="CH470" i="21"/>
  <c r="BW470" i="21"/>
  <c r="BX482" i="21" s="1"/>
  <c r="BZ470" i="21"/>
  <c r="BQ470" i="21"/>
  <c r="BS470" i="21" s="1"/>
  <c r="DB481" i="21" s="1"/>
  <c r="B456" i="18"/>
  <c r="F456" i="18"/>
  <c r="J456" i="18"/>
  <c r="L467" i="18" s="1"/>
  <c r="N456" i="18"/>
  <c r="P467" i="18" s="1"/>
  <c r="R456" i="18"/>
  <c r="T467" i="18" s="1"/>
  <c r="AC456" i="18"/>
  <c r="DC470" i="21" l="1"/>
  <c r="V456" i="18"/>
  <c r="D467" i="18"/>
  <c r="AE468" i="18"/>
  <c r="AD467" i="18"/>
  <c r="W456" i="18"/>
  <c r="H467" i="18"/>
  <c r="Z456" i="18"/>
  <c r="X456" i="18"/>
  <c r="Y456" i="18"/>
  <c r="AG456" i="18"/>
  <c r="AI456" i="18" l="1"/>
  <c r="BW469" i="21"/>
  <c r="BX481" i="21" s="1"/>
  <c r="BZ469" i="21"/>
  <c r="CD469" i="21"/>
  <c r="CE469" i="21"/>
  <c r="CF469" i="21"/>
  <c r="CG469" i="21"/>
  <c r="CH469" i="21"/>
  <c r="BQ469" i="21"/>
  <c r="BS469" i="21" s="1"/>
  <c r="DC469" i="21" l="1"/>
  <c r="DB480" i="21"/>
  <c r="B455" i="18"/>
  <c r="F455" i="18"/>
  <c r="H466" i="18" s="1"/>
  <c r="J455" i="18"/>
  <c r="L466" i="18" s="1"/>
  <c r="N455" i="18"/>
  <c r="P466" i="18" s="1"/>
  <c r="R455" i="18"/>
  <c r="T466" i="18" s="1"/>
  <c r="AC455" i="18"/>
  <c r="AD466" i="18" l="1"/>
  <c r="AE467" i="18"/>
  <c r="V455" i="18"/>
  <c r="D466" i="18"/>
  <c r="W455" i="18"/>
  <c r="AG455" i="18"/>
  <c r="AI455" i="18" s="1"/>
  <c r="Z455" i="18"/>
  <c r="Y455" i="18"/>
  <c r="X455" i="18"/>
  <c r="CD468" i="21" l="1"/>
  <c r="CE468" i="21"/>
  <c r="CF468" i="21"/>
  <c r="CG468" i="21"/>
  <c r="CH468" i="21"/>
  <c r="BW468" i="21"/>
  <c r="BX480" i="21" s="1"/>
  <c r="BZ468" i="21"/>
  <c r="BQ468" i="21"/>
  <c r="BS468" i="21" s="1"/>
  <c r="DC468" i="21" l="1"/>
  <c r="DB479" i="21"/>
  <c r="B454" i="18"/>
  <c r="D465" i="18" s="1"/>
  <c r="F454" i="18"/>
  <c r="H465" i="18" s="1"/>
  <c r="J454" i="18"/>
  <c r="L465" i="18" s="1"/>
  <c r="N454" i="18"/>
  <c r="R454" i="18"/>
  <c r="T465" i="18" s="1"/>
  <c r="AC454" i="18"/>
  <c r="W454" i="18" s="1"/>
  <c r="X454" i="18" l="1"/>
  <c r="AE466" i="18"/>
  <c r="AD465" i="18"/>
  <c r="Z454" i="18"/>
  <c r="Y454" i="18"/>
  <c r="P465" i="18"/>
  <c r="AG454" i="18"/>
  <c r="V454" i="18"/>
  <c r="AI454" i="18"/>
  <c r="BW467" i="21"/>
  <c r="BX479" i="21" s="1"/>
  <c r="BZ467" i="21"/>
  <c r="CD467" i="21"/>
  <c r="CE467" i="21"/>
  <c r="CF467" i="21"/>
  <c r="CG467" i="21"/>
  <c r="CH467" i="21"/>
  <c r="BQ467" i="21"/>
  <c r="BS467" i="21" s="1"/>
  <c r="DB478" i="21" s="1"/>
  <c r="DC467" i="21" l="1"/>
  <c r="B453" i="18"/>
  <c r="D464" i="18" s="1"/>
  <c r="F453" i="18"/>
  <c r="H464" i="18" s="1"/>
  <c r="J453" i="18"/>
  <c r="L464" i="18" s="1"/>
  <c r="N453" i="18"/>
  <c r="P464" i="18" s="1"/>
  <c r="R453" i="18"/>
  <c r="T464" i="18" s="1"/>
  <c r="AC453" i="18"/>
  <c r="BW466" i="21"/>
  <c r="BX478" i="21" s="1"/>
  <c r="BZ466" i="21"/>
  <c r="CD466" i="21"/>
  <c r="CE466" i="21"/>
  <c r="CF466" i="21"/>
  <c r="CG466" i="21"/>
  <c r="CH466" i="21"/>
  <c r="BQ466" i="21"/>
  <c r="BS466" i="21" s="1"/>
  <c r="DB477" i="21" s="1"/>
  <c r="AE465" i="18" l="1"/>
  <c r="AD464" i="18"/>
  <c r="W453" i="18"/>
  <c r="Y453" i="18"/>
  <c r="X453" i="18"/>
  <c r="Z453" i="18"/>
  <c r="V453" i="18"/>
  <c r="AG453" i="18"/>
  <c r="AI453" i="18" s="1"/>
  <c r="DC466" i="21" l="1"/>
  <c r="B452" i="18" l="1"/>
  <c r="D463" i="18" s="1"/>
  <c r="F452" i="18"/>
  <c r="H463" i="18" s="1"/>
  <c r="J452" i="18"/>
  <c r="L463" i="18" s="1"/>
  <c r="N452" i="18"/>
  <c r="P463" i="18" s="1"/>
  <c r="R452" i="18"/>
  <c r="T463" i="18" s="1"/>
  <c r="AC452" i="18"/>
  <c r="AE464" i="18" l="1"/>
  <c r="AD463" i="18"/>
  <c r="W452" i="18"/>
  <c r="V452" i="18"/>
  <c r="Z452" i="18"/>
  <c r="Y452" i="18"/>
  <c r="X452" i="18"/>
  <c r="AG452" i="18"/>
  <c r="AI452" i="18" s="1"/>
  <c r="CD465" i="21"/>
  <c r="CE465" i="21"/>
  <c r="CF465" i="21"/>
  <c r="CG465" i="21"/>
  <c r="CH465" i="21"/>
  <c r="BW465" i="21" l="1"/>
  <c r="BX477" i="21" s="1"/>
  <c r="BZ465" i="21"/>
  <c r="BQ465" i="21"/>
  <c r="BS465" i="21" s="1"/>
  <c r="DB476" i="21" s="1"/>
  <c r="DC465" i="21" l="1"/>
  <c r="B451" i="18"/>
  <c r="D462" i="18" s="1"/>
  <c r="F451" i="18"/>
  <c r="H462" i="18" s="1"/>
  <c r="J451" i="18"/>
  <c r="L462" i="18" s="1"/>
  <c r="N451" i="18"/>
  <c r="P462" i="18" s="1"/>
  <c r="R451" i="18"/>
  <c r="T462" i="18" s="1"/>
  <c r="AC451" i="18"/>
  <c r="BW464" i="21"/>
  <c r="BX476" i="21" s="1"/>
  <c r="CD464" i="21"/>
  <c r="CE464" i="21"/>
  <c r="CF464" i="21"/>
  <c r="CG464" i="21"/>
  <c r="CH464" i="21"/>
  <c r="BQ464" i="21"/>
  <c r="AE463" i="18" l="1"/>
  <c r="AD462" i="18"/>
  <c r="BS464" i="21"/>
  <c r="DB475" i="21" s="1"/>
  <c r="Y451" i="18"/>
  <c r="X451" i="18"/>
  <c r="W451" i="18"/>
  <c r="V451" i="18"/>
  <c r="AG451" i="18"/>
  <c r="Z451" i="18"/>
  <c r="DC464" i="21" l="1"/>
  <c r="B450" i="18"/>
  <c r="D461" i="18" s="1"/>
  <c r="F450" i="18"/>
  <c r="H461" i="18" s="1"/>
  <c r="J450" i="18"/>
  <c r="L461" i="18" s="1"/>
  <c r="N450" i="18"/>
  <c r="P461" i="18" s="1"/>
  <c r="R450" i="18"/>
  <c r="T461" i="18" s="1"/>
  <c r="AC450" i="18"/>
  <c r="BW463" i="21"/>
  <c r="BX475" i="21" s="1"/>
  <c r="CD463" i="21"/>
  <c r="CE463" i="21"/>
  <c r="CF463" i="21"/>
  <c r="CG463" i="21"/>
  <c r="CH463" i="21"/>
  <c r="BQ463" i="21"/>
  <c r="BS463" i="21" s="1"/>
  <c r="DB474" i="21" s="1"/>
  <c r="AG450" i="18" l="1"/>
  <c r="AE462" i="18"/>
  <c r="AD461" i="18"/>
  <c r="X450" i="18"/>
  <c r="Y450" i="18"/>
  <c r="Z450" i="18"/>
  <c r="W450" i="18"/>
  <c r="DC463" i="21"/>
  <c r="V450" i="18"/>
  <c r="B449" i="18"/>
  <c r="D460" i="18" s="1"/>
  <c r="F449" i="18"/>
  <c r="H460" i="18" s="1"/>
  <c r="J449" i="18"/>
  <c r="N449" i="18"/>
  <c r="R449" i="18"/>
  <c r="T460" i="18" s="1"/>
  <c r="AC449" i="18"/>
  <c r="CH462" i="21"/>
  <c r="CG462" i="21"/>
  <c r="CF462" i="21"/>
  <c r="CE462" i="21"/>
  <c r="CD462" i="21"/>
  <c r="BW462" i="21"/>
  <c r="BX474" i="21" s="1"/>
  <c r="BQ462" i="21"/>
  <c r="BS462" i="21" s="1"/>
  <c r="DC462" i="21" l="1"/>
  <c r="DB473" i="21"/>
  <c r="AG449" i="18"/>
  <c r="AE461" i="18"/>
  <c r="AD460" i="18"/>
  <c r="Y449" i="18"/>
  <c r="P460" i="18"/>
  <c r="X449" i="18"/>
  <c r="L460" i="18"/>
  <c r="V449" i="18"/>
  <c r="Z449" i="18"/>
  <c r="W449" i="18"/>
  <c r="B448" i="18"/>
  <c r="D459" i="18" s="1"/>
  <c r="F448" i="18"/>
  <c r="H459" i="18" s="1"/>
  <c r="J448" i="18"/>
  <c r="L459" i="18" s="1"/>
  <c r="N448" i="18"/>
  <c r="P459" i="18" s="1"/>
  <c r="R448" i="18"/>
  <c r="T459" i="18" s="1"/>
  <c r="AC448" i="18"/>
  <c r="BW461" i="21"/>
  <c r="BX473" i="21" s="1"/>
  <c r="CD461" i="21"/>
  <c r="CE461" i="21"/>
  <c r="CF461" i="21"/>
  <c r="CG461" i="21"/>
  <c r="CH461" i="21"/>
  <c r="BQ461" i="21"/>
  <c r="AE460" i="18" l="1"/>
  <c r="AD459" i="18"/>
  <c r="W448" i="18"/>
  <c r="BS461" i="21"/>
  <c r="X448" i="18"/>
  <c r="Z448" i="18"/>
  <c r="Y448" i="18"/>
  <c r="V448" i="18"/>
  <c r="AG448" i="18"/>
  <c r="B447" i="18"/>
  <c r="D458" i="18" s="1"/>
  <c r="F447" i="18"/>
  <c r="H458" i="18" s="1"/>
  <c r="J447" i="18"/>
  <c r="L458" i="18" s="1"/>
  <c r="N447" i="18"/>
  <c r="P458" i="18" s="1"/>
  <c r="R447" i="18"/>
  <c r="T458" i="18" s="1"/>
  <c r="AC447" i="18"/>
  <c r="BW460" i="21"/>
  <c r="BX472" i="21" s="1"/>
  <c r="CD460" i="21"/>
  <c r="CE460" i="21"/>
  <c r="CF460" i="21"/>
  <c r="CG460" i="21"/>
  <c r="CH460" i="21"/>
  <c r="BQ460" i="21"/>
  <c r="BS460" i="21" s="1"/>
  <c r="DB471" i="21" l="1"/>
  <c r="DB472" i="21"/>
  <c r="AD458" i="18"/>
  <c r="AE459" i="18"/>
  <c r="V447" i="18"/>
  <c r="DC461" i="21"/>
  <c r="X447" i="18"/>
  <c r="AG447" i="18"/>
  <c r="Z447" i="18"/>
  <c r="Y447" i="18"/>
  <c r="W447" i="18"/>
  <c r="DC460" i="21"/>
  <c r="B446" i="18"/>
  <c r="F446" i="18"/>
  <c r="H457" i="18" s="1"/>
  <c r="J446" i="18"/>
  <c r="N446" i="18"/>
  <c r="R446" i="18"/>
  <c r="T457" i="18" s="1"/>
  <c r="AC446" i="18"/>
  <c r="BW459" i="21"/>
  <c r="BX471" i="21" s="1"/>
  <c r="CD459" i="21"/>
  <c r="CE459" i="21"/>
  <c r="CF459" i="21"/>
  <c r="CG459" i="21"/>
  <c r="CH459" i="21"/>
  <c r="BQ459" i="21"/>
  <c r="BS459" i="21" s="1"/>
  <c r="Z446" i="18" l="1"/>
  <c r="AE458" i="18"/>
  <c r="AD457" i="18"/>
  <c r="Y446" i="18"/>
  <c r="P457" i="18"/>
  <c r="X446" i="18"/>
  <c r="L457" i="18"/>
  <c r="DC459" i="21"/>
  <c r="DB470" i="21"/>
  <c r="V446" i="18"/>
  <c r="D457" i="18"/>
  <c r="AG446" i="18"/>
  <c r="W446" i="18"/>
  <c r="B445" i="18"/>
  <c r="D456" i="18" s="1"/>
  <c r="F445" i="18"/>
  <c r="H456" i="18" s="1"/>
  <c r="J445" i="18"/>
  <c r="L456" i="18" s="1"/>
  <c r="N445" i="18"/>
  <c r="P456" i="18" s="1"/>
  <c r="R445" i="18"/>
  <c r="T456" i="18" s="1"/>
  <c r="AC445" i="18"/>
  <c r="BW458" i="21"/>
  <c r="BX470" i="21" s="1"/>
  <c r="CD458" i="21"/>
  <c r="CE458" i="21"/>
  <c r="CF458" i="21"/>
  <c r="CG458" i="21"/>
  <c r="CH458" i="21"/>
  <c r="BQ458" i="21"/>
  <c r="BS458" i="21" s="1"/>
  <c r="DB469" i="21" s="1"/>
  <c r="AD456" i="18" l="1"/>
  <c r="AE457" i="18"/>
  <c r="DC458" i="2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BW452" i="21"/>
  <c r="CD452" i="21"/>
  <c r="CE452" i="21"/>
  <c r="CF452" i="21"/>
  <c r="CG452" i="21"/>
  <c r="CH452" i="21"/>
  <c r="BQ452" i="21"/>
  <c r="AG439" i="18" l="1"/>
  <c r="BS452" i="2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DA481"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A480" i="21" l="1"/>
  <c r="DA479" i="21"/>
  <c r="DC444" i="2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A478"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DA477" i="21" s="1"/>
  <c r="CH441" i="21"/>
  <c r="CG441" i="21"/>
  <c r="CF441" i="21"/>
  <c r="CE441" i="21"/>
  <c r="CD441" i="21"/>
  <c r="BZ441" i="21"/>
  <c r="BW441" i="21"/>
  <c r="BQ441" i="21"/>
  <c r="BS441" i="21" s="1"/>
  <c r="DA476"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DA475" i="21" l="1"/>
  <c r="H438" i="18"/>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BQ438" i="21"/>
  <c r="BS438" i="21" s="1"/>
  <c r="DA473" i="21" s="1"/>
  <c r="DB450" i="21" l="1"/>
  <c r="DA474" i="21"/>
  <c r="DC439" i="2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DA472"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O435" i="21"/>
  <c r="BS435" i="21" l="1"/>
  <c r="DB447" i="21"/>
  <c r="DA471" i="21"/>
  <c r="DC435" i="21"/>
  <c r="DB446" i="21"/>
  <c r="X422" i="18"/>
  <c r="AE434" i="18"/>
  <c r="AD433" i="18"/>
  <c r="Y422" i="18"/>
  <c r="DC436" i="21"/>
  <c r="W422" i="18"/>
  <c r="AG422" i="18"/>
  <c r="Z422" i="18"/>
  <c r="V422" i="18"/>
  <c r="DA470" i="21" l="1"/>
  <c r="B421" i="18"/>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BW430" i="21"/>
  <c r="BX442" i="21" s="1"/>
  <c r="CD430" i="21"/>
  <c r="CE430" i="21"/>
  <c r="CF430" i="21"/>
  <c r="CG430" i="21"/>
  <c r="CH430" i="21"/>
  <c r="BQ430" i="21"/>
  <c r="BO430" i="21"/>
  <c r="Z417" i="18" l="1"/>
  <c r="X417" i="18"/>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l="1"/>
  <c r="DA463" i="2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X412" i="18" s="1"/>
  <c r="N412" i="18"/>
  <c r="R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l="1"/>
  <c r="Z410" i="18"/>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DC410" i="21" s="1"/>
  <c r="AG397" i="18"/>
  <c r="AI397" i="18" s="1"/>
  <c r="AJ408" i="18" s="1"/>
  <c r="AK408" i="18" s="1"/>
  <c r="AE409" i="18"/>
  <c r="AD408" i="18"/>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E66" i="21"/>
  <c r="F66" i="21"/>
  <c r="G66" i="21"/>
  <c r="H66" i="21"/>
  <c r="I66" i="21"/>
  <c r="J66" i="21"/>
  <c r="K66" i="21"/>
  <c r="L66" i="21"/>
  <c r="M66" i="21"/>
  <c r="N66" i="21"/>
  <c r="O66" i="21"/>
  <c r="P66" i="21"/>
  <c r="Q66" i="21"/>
  <c r="R66" i="21"/>
  <c r="S66" i="21"/>
  <c r="T66" i="21"/>
  <c r="U66" i="21"/>
  <c r="V66" i="21"/>
  <c r="W66" i="21"/>
  <c r="X66" i="21"/>
  <c r="Y66" i="21"/>
  <c r="Z66" i="21"/>
  <c r="AA66" i="21"/>
  <c r="AB66" i="21"/>
  <c r="AC66" i="21"/>
  <c r="AD66" i="21"/>
  <c r="AE66" i="21"/>
  <c r="AF66" i="21"/>
  <c r="AG66" i="21"/>
  <c r="AH66" i="21"/>
  <c r="AI66" i="21"/>
  <c r="AJ66" i="21"/>
  <c r="AK66" i="21"/>
  <c r="AL66" i="21"/>
  <c r="AM66" i="21"/>
  <c r="AN66" i="21"/>
  <c r="AO66" i="21"/>
  <c r="AP66" i="21"/>
  <c r="AQ66" i="21"/>
  <c r="AR66" i="21"/>
  <c r="AS66" i="21"/>
  <c r="AT66" i="21"/>
  <c r="AU66" i="21"/>
  <c r="AV66" i="21"/>
  <c r="AW66" i="21"/>
  <c r="AX66" i="21"/>
  <c r="AY66" i="21"/>
  <c r="AZ66" i="21"/>
  <c r="BA66" i="21"/>
  <c r="BB66" i="21"/>
  <c r="BC66" i="21"/>
  <c r="BD66" i="21"/>
  <c r="BE66" i="21"/>
  <c r="BF66" i="21"/>
  <c r="BG66" i="21"/>
  <c r="BH66" i="21"/>
  <c r="BI66" i="21"/>
  <c r="BJ66" i="21"/>
  <c r="BK66" i="21"/>
  <c r="BL66" i="21"/>
  <c r="BM66" i="21"/>
  <c r="BN66" i="21"/>
  <c r="BP66" i="2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DC245" i="21" s="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31" i="21"/>
  <c r="DC113" i="21"/>
  <c r="DC209" i="21"/>
  <c r="DC178" i="21"/>
  <c r="DC174" i="21"/>
  <c r="DC170" i="21"/>
  <c r="DC166" i="21"/>
  <c r="DC131" i="21"/>
  <c r="DC330" i="21"/>
  <c r="DC100" i="21"/>
  <c r="DC108" i="21"/>
  <c r="DC319" i="21"/>
  <c r="DC315" i="21"/>
  <c r="DC293"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C58" i="21"/>
  <c r="DC62" i="21"/>
  <c r="DC79" i="21"/>
  <c r="L371" i="18"/>
  <c r="BS381" i="21"/>
  <c r="AD380" i="18"/>
  <c r="L380" i="18"/>
  <c r="H380" i="18"/>
  <c r="BX391" i="21"/>
  <c r="BX392" i="21"/>
  <c r="DB45" i="21" l="1"/>
  <c r="DC332" i="21"/>
  <c r="DC279" i="21"/>
  <c r="DC280" i="21"/>
  <c r="DB245" i="21"/>
  <c r="DC107" i="21"/>
  <c r="BX89" i="21"/>
  <c r="D571"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71"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71" i="21"/>
  <c r="DB398" i="21"/>
  <c r="DA406" i="21"/>
  <c r="DA399" i="21"/>
  <c r="AJ390" i="18"/>
  <c r="AK390" i="18" s="1"/>
  <c r="AJ389" i="18"/>
  <c r="AK389" i="18" s="1"/>
  <c r="AJ388" i="18"/>
  <c r="AK388" i="18" s="1"/>
  <c r="AJ387" i="18"/>
  <c r="AK387" i="18" s="1"/>
  <c r="AJ386" i="18"/>
  <c r="AK386" i="18" s="1"/>
  <c r="AK571" i="21"/>
  <c r="T571" i="21"/>
  <c r="AW571" i="21"/>
  <c r="F571" i="21"/>
  <c r="AJ385" i="18"/>
  <c r="AK385" i="18" s="1"/>
  <c r="F6" i="19"/>
  <c r="G6" i="19"/>
  <c r="AJ384" i="18"/>
  <c r="AK384" i="18" s="1"/>
  <c r="AL571" i="21"/>
  <c r="AT571" i="21"/>
  <c r="Y571" i="21"/>
  <c r="L571" i="21"/>
  <c r="AZ571" i="21"/>
  <c r="AF571" i="21"/>
  <c r="G571" i="21"/>
  <c r="S571" i="21"/>
  <c r="BB571" i="21"/>
  <c r="AN571" i="21"/>
  <c r="AE571" i="21"/>
  <c r="M571" i="21"/>
  <c r="BA571" i="21"/>
  <c r="AY571"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71" i="21"/>
  <c r="E571" i="21"/>
  <c r="Z571" i="21"/>
  <c r="P571" i="21"/>
  <c r="V571" i="21"/>
  <c r="AQ571" i="21"/>
  <c r="AA571" i="21"/>
  <c r="AV571" i="21"/>
  <c r="AB571" i="21"/>
  <c r="Q571" i="21"/>
  <c r="J571" i="21"/>
  <c r="AO571" i="21"/>
  <c r="AD571" i="21"/>
  <c r="AX571" i="21"/>
  <c r="I571" i="21"/>
  <c r="U571" i="21"/>
  <c r="AM571" i="21"/>
  <c r="W571" i="21"/>
  <c r="AJ571" i="21"/>
  <c r="AP571" i="21"/>
  <c r="AR571" i="21"/>
  <c r="X571" i="21"/>
  <c r="AG571" i="21"/>
  <c r="N571" i="21"/>
  <c r="AC571" i="21"/>
  <c r="AH571" i="21"/>
  <c r="AS571" i="21"/>
  <c r="DB15" i="21"/>
  <c r="AU571" i="21"/>
  <c r="AI571"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71"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BZ464" i="21" l="1"/>
  <c r="AI451" i="18" l="1"/>
  <c r="BZ463" i="21"/>
  <c r="CA474" i="21" s="1"/>
  <c r="AI450" i="18" l="1"/>
  <c r="AJ461" i="18" s="1"/>
  <c r="AK461" i="18" s="1"/>
  <c r="AL461" i="18"/>
  <c r="BZ462" i="2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BZ455" i="21"/>
  <c r="CA468" i="21" l="1"/>
  <c r="CA466" i="21"/>
  <c r="AI445" i="18"/>
  <c r="AJ456" i="18" s="1"/>
  <c r="AK456" i="18" s="1"/>
  <c r="AL456" i="18"/>
  <c r="AI444" i="18"/>
  <c r="AL455" i="18"/>
  <c r="AI443" i="18"/>
  <c r="AL454" i="18"/>
  <c r="AI442" i="18"/>
  <c r="AL453" i="18"/>
  <c r="CA467" i="21"/>
  <c r="AI441" i="18"/>
  <c r="AL452" i="18"/>
  <c r="CA465" i="21"/>
  <c r="BZ453" i="21"/>
  <c r="CA464" i="21" s="1"/>
  <c r="AJ452" i="18" l="1"/>
  <c r="AK452" i="18" s="1"/>
  <c r="AJ455" i="18"/>
  <c r="AK455" i="18" s="1"/>
  <c r="AJ454" i="18"/>
  <c r="AK454" i="18" s="1"/>
  <c r="AJ453" i="18"/>
  <c r="AK453" i="18" s="1"/>
  <c r="BZ452" i="2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l="1"/>
  <c r="AK429" i="18" s="1"/>
  <c r="BZ428" i="2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 r="AL473" i="18" l="1"/>
  <c r="BZ475" i="21"/>
  <c r="CA485" i="21" l="1"/>
  <c r="CA486" i="21"/>
  <c r="AL471" i="18"/>
  <c r="AL472" i="18"/>
  <c r="CA483" i="21"/>
  <c r="CA484" i="21"/>
  <c r="AL469" i="18"/>
  <c r="AL470" i="18"/>
  <c r="CA481" i="21"/>
  <c r="CA482" i="21"/>
  <c r="AL467" i="18"/>
  <c r="AL468" i="18"/>
  <c r="CA479" i="21"/>
  <c r="CA480" i="21"/>
  <c r="AL465" i="18"/>
  <c r="AL466" i="18"/>
  <c r="CA477" i="21"/>
  <c r="CA478" i="21"/>
  <c r="AL463" i="18"/>
  <c r="AL464" i="18"/>
  <c r="CA475" i="21"/>
  <c r="CA476" i="21"/>
  <c r="AI462" i="18"/>
  <c r="AL462" i="18"/>
  <c r="AJ472" i="18" l="1"/>
  <c r="AK472" i="18" s="1"/>
  <c r="AJ473" i="18"/>
  <c r="AK473" i="18" s="1"/>
  <c r="AJ470" i="18"/>
  <c r="AK470" i="18" s="1"/>
  <c r="AJ471" i="18"/>
  <c r="AK471" i="18" s="1"/>
  <c r="AJ468" i="18"/>
  <c r="AK468" i="18" s="1"/>
  <c r="AJ469" i="18"/>
  <c r="AK469" i="18" s="1"/>
  <c r="AJ466" i="18"/>
  <c r="AK466" i="18" s="1"/>
  <c r="AJ467" i="18"/>
  <c r="AK467" i="18" s="1"/>
  <c r="AJ464" i="18"/>
  <c r="AK464" i="18" s="1"/>
  <c r="AJ465" i="18"/>
  <c r="AK465" i="18" s="1"/>
  <c r="AJ462" i="18"/>
  <c r="AK462" i="18" s="1"/>
  <c r="AJ463" i="18"/>
  <c r="AK463" i="18" s="1"/>
  <c r="BZ490" i="21" l="1"/>
  <c r="CA500" i="21" l="1"/>
  <c r="CA501" i="21"/>
  <c r="CA498" i="21"/>
  <c r="CA499" i="21"/>
  <c r="CA497" i="21"/>
  <c r="CA496" i="21"/>
  <c r="CA494" i="21"/>
  <c r="CA495" i="21"/>
  <c r="CA492" i="21"/>
  <c r="CA493" i="21"/>
  <c r="CA490" i="21"/>
  <c r="CA491" i="21"/>
  <c r="BZ506" i="21"/>
  <c r="CA506" i="21" l="1"/>
  <c r="CA507"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1"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<sst xmlns="http://schemas.openxmlformats.org/spreadsheetml/2006/main" count="3026" uniqueCount="841">
  <si>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</si>
  <si>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</si>
  <si>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</si>
  <si>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</si>
  <si>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</si>
  <si>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</si>
  <si>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</si>
  <si>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</si>
  <si>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</si>
  <si>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</si>
  <si>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</si>
  <si>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</si>
  <si>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</si>
  <si>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</si>
  <si>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</si>
  <si>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</si>
  <si>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</si>
  <si>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</si>
  <si>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</si>
  <si>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</si>
  <si>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</si>
  <si>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</si>
  <si>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</si>
  <si>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</si>
  <si>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</si>
  <si>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</si>
  <si>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</si>
  <si>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</si>
  <si>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</si>
  <si>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</si>
  <si>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</si>
  <si>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</si>
  <si>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</si>
  <si>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</si>
  <si>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</si>
  <si>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</si>
  <si>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</si>
  <si>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</si>
  <si>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</si>
  <si>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</si>
  <si>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</si>
  <si>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</si>
  <si>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</si>
  <si>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</si>
  <si>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</si>
  <si>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</si>
  <si>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</si>
  <si>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</si>
  <si>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</si>
  <si>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</si>
  <si>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</si>
  <si>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</si>
  <si>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</si>
  <si>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</si>
  <si>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</si>
  <si>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</si>
  <si>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</si>
  <si>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</si>
  <si>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</si>
  <si>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</si>
  <si>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</si>
  <si>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</si>
  <si>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</si>
  <si>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</si>
  <si>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</si>
  <si>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</si>
  <si>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</si>
  <si>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</si>
  <si>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</si>
  <si>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</si>
  <si>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</si>
  <si>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</si>
  <si>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</si>
  <si>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</si>
  <si>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</si>
  <si>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</si>
  <si>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</si>
  <si>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</si>
  <si>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</si>
  <si>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</si>
  <si>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</si>
  <si>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</si>
  <si>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</si>
  <si>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</si>
  <si>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</si>
  <si>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</si>
  <si>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</si>
  <si>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</si>
  <si>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</si>
  <si>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</si>
  <si>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</si>
  <si>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</si>
  <si>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</si>
  <si>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</si>
  <si>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</si>
  <si>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</si>
  <si>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</si>
  <si>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</si>
  <si>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</si>
  <si>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</si>
  <si>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</si>
  <si>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</si>
  <si>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</si>
  <si>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</si>
  <si>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</si>
  <si>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</si>
  <si>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</si>
  <si>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</si>
  <si>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</si>
  <si>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</si>
  <si>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</si>
  <si>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</si>
  <si>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</si>
  <si>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</si>
  <si>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</si>
  <si>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</si>
  <si>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</si>
  <si>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</si>
  <si>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</si>
  <si>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</si>
  <si>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</si>
  <si>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</si>
  <si>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</si>
  <si>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</si>
  <si>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</si>
  <si>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</si>
  <si>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</si>
  <si>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</si>
  <si>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</si>
  <si>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</si>
  <si>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</si>
  <si>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</si>
  <si>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</si>
  <si>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</si>
  <si>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</si>
  <si>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</si>
  <si>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</si>
  <si>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</si>
  <si>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</si>
  <si>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</si>
  <si>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</si>
  <si>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</si>
  <si>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</si>
  <si>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</si>
  <si>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</si>
  <si>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</si>
  <si>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</si>
  <si>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</si>
  <si>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</si>
  <si>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</si>
  <si>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</si>
  <si>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</si>
  <si>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</si>
  <si>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</si>
  <si>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</si>
  <si>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</si>
  <si>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</si>
  <si>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</si>
  <si>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</si>
  <si>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</si>
  <si>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</si>
  <si>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</si>
  <si>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</si>
  <si>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</si>
  <si>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</si>
  <si>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</si>
  <si>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</si>
  <si>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</si>
  <si>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</si>
  <si>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</si>
  <si>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</si>
  <si>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</si>
  <si>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</si>
  <si>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</si>
  <si>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</si>
  <si>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</si>
  <si>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</si>
  <si>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</si>
  <si>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</si>
  <si>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</si>
  <si>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</si>
  <si>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</si>
  <si>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</si>
  <si>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</si>
  <si>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</si>
  <si>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</si>
  <si>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</si>
  <si>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</si>
  <si>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</si>
  <si>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</si>
  <si>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</si>
  <si>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</si>
  <si>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</si>
  <si>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</si>
  <si>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</si>
  <si>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</si>
  <si>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</si>
  <si>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</si>
  <si>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</si>
  <si>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</si>
  <si>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</si>
  <si>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</si>
  <si>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</si>
  <si>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</si>
  <si>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</si>
  <si>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</si>
  <si>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</si>
  <si>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</si>
  <si>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</si>
  <si>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</si>
  <si>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</si>
  <si>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</si>
  <si>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</si>
  <si>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</si>
  <si>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</si>
  <si>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</si>
  <si>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</si>
  <si>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</si>
  <si>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</si>
  <si>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</si>
  <si>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</si>
  <si>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</si>
  <si>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</si>
  <si>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</si>
  <si>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</si>
  <si>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</si>
  <si>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</si>
  <si>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</si>
  <si>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</si>
  <si>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</si>
  <si>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</si>
  <si>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</si>
  <si>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</si>
  <si>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</si>
  <si>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</si>
  <si>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</si>
  <si>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</si>
  <si>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</si>
  <si>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</si>
  <si>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</si>
  <si>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</si>
  <si>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</si>
  <si>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</si>
  <si>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</si>
  <si>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</si>
  <si>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</si>
  <si>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</si>
  <si>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</si>
  <si>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</si>
  <si>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</si>
  <si>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</si>
  <si>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</si>
  <si>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</si>
  <si>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</si>
  <si>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</si>
  <si>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</si>
  <si>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</si>
  <si>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</si>
  <si>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</si>
  <si>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</si>
  <si>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</si>
  <si>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</si>
  <si>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</si>
  <si>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</si>
  <si>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</si>
  <si>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</si>
  <si>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</si>
  <si>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</si>
  <si>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</si>
  <si>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</si>
  <si>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</si>
  <si>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</si>
  <si>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</si>
  <si>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</si>
  <si>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</si>
  <si>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</si>
  <si>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</si>
  <si>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</si>
  <si>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</si>
  <si>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</si>
  <si>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</si>
  <si>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</si>
  <si>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</si>
  <si>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</si>
  <si>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</si>
  <si>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</si>
  <si>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</si>
  <si>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</si>
  <si>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</si>
  <si>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</si>
  <si>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</si>
  <si>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</si>
  <si>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</si>
  <si>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</si>
  <si>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</si>
  <si>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</si>
  <si>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</si>
  <si>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</si>
  <si>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</si>
  <si>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</si>
  <si>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</si>
  <si>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</si>
  <si>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</si>
  <si>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</si>
  <si>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</si>
  <si>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</si>
  <si>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</si>
  <si>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</si>
  <si>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</si>
  <si>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</si>
  <si>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</si>
  <si>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</si>
  <si>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</si>
  <si>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</si>
  <si>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</si>
  <si>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</si>
  <si>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</si>
  <si>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</si>
  <si>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</si>
  <si>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</si>
  <si>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</si>
  <si>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</si>
  <si>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</si>
  <si>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</si>
  <si>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</si>
  <si>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</si>
  <si>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</si>
  <si>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</si>
  <si>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</si>
  <si>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</si>
  <si>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</si>
  <si>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</si>
  <si>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</si>
  <si>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</si>
  <si>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</si>
  <si>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</si>
  <si>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</si>
  <si>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</si>
  <si>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</si>
  <si>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</si>
  <si>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</si>
  <si>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</si>
  <si>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</si>
  <si>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</si>
  <si>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</si>
  <si>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</si>
  <si>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</si>
  <si>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</si>
  <si>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</si>
  <si>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</si>
  <si>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</si>
  <si>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</si>
  <si>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</si>
  <si>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</si>
  <si>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</si>
  <si>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</si>
  <si>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</si>
  <si>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</si>
  <si>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</si>
  <si>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</si>
  <si>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</si>
  <si>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</si>
  <si>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</si>
  <si>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</si>
  <si>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</si>
  <si>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</si>
  <si>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</si>
  <si>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</si>
  <si>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</si>
  <si>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</si>
  <si>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</si>
  <si>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</si>
  <si>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</si>
  <si>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</si>
  <si>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</si>
  <si>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</si>
  <si>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</si>
  <si>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</si>
  <si>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</si>
  <si>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</si>
  <si>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</si>
  <si>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</si>
  <si>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</si>
  <si>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</si>
  <si>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</si>
  <si>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</si>
  <si>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</si>
  <si>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</si>
  <si>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</si>
  <si>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</si>
  <si>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</si>
  <si>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</si>
  <si>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</si>
  <si>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</si>
  <si>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</si>
  <si>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</si>
  <si>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</si>
  <si>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</si>
  <si>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</si>
  <si>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</si>
  <si>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</si>
  <si>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</si>
  <si>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</si>
  <si>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</si>
  <si>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</si>
  <si>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</si>
  <si>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</si>
  <si>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</si>
  <si>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</si>
  <si>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</si>
  <si>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</si>
  <si>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</si>
  <si>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</si>
  <si>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</si>
  <si>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</si>
  <si>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</si>
  <si>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</si>
  <si>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</si>
  <si>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</si>
  <si>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</si>
  <si>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</si>
  <si>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</si>
  <si>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</si>
  <si>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</si>
  <si>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</si>
  <si>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</si>
  <si>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</si>
  <si>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</si>
  <si>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</si>
  <si>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</si>
  <si>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</si>
  <si>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</si>
  <si>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</si>
  <si>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</si>
  <si>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</si>
  <si>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</si>
  <si>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</si>
  <si>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</si>
  <si>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</si>
  <si>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</si>
  <si>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</si>
  <si>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</si>
  <si>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</si>
  <si>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</si>
  <si>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</si>
  <si>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</si>
  <si>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</si>
  <si>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</si>
  <si>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</si>
  <si>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</si>
  <si>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</si>
  <si>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</si>
  <si>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</si>
  <si>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</si>
  <si>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</si>
  <si>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</si>
  <si>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</si>
  <si>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</si>
  <si>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</si>
  <si>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</si>
  <si>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</si>
  <si>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</si>
  <si>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</si>
  <si>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</si>
  <si>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</si>
  <si>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</si>
  <si>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</si>
  <si>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</si>
  <si>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</si>
  <si>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</si>
  <si>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</si>
  <si>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</si>
  <si>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</si>
  <si>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</si>
  <si>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</si>
  <si>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</si>
  <si>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</si>
  <si>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</si>
  <si>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</si>
  <si>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</si>
  <si>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</si>
  <si>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</si>
  <si>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</si>
  <si>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</si>
  <si>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</si>
  <si>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</si>
  <si>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</si>
  <si>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</si>
  <si>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</si>
  <si>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</si>
  <si>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</si>
  <si>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</si>
  <si>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</si>
  <si>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</si>
  <si>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</si>
  <si>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</si>
  <si>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</si>
  <si>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</si>
  <si>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</si>
  <si>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</si>
  <si>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</si>
  <si>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</si>
  <si>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</si>
  <si>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</si>
  <si>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</si>
  <si>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</si>
  <si>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</si>
  <si>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</si>
  <si>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</si>
  <si>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</si>
  <si>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</si>
  <si>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</si>
  <si>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</si>
  <si>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</si>
  <si>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</si>
  <si>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</si>
  <si>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</si>
  <si>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</si>
  <si>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</si>
  <si>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</si>
  <si>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</si>
  <si>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</si>
  <si>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</si>
  <si>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</si>
  <si>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</si>
  <si>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</si>
  <si>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</si>
  <si>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</si>
  <si>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</si>
  <si>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</si>
  <si>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</si>
  <si>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</si>
  <si>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</si>
  <si>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</si>
  <si>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</si>
  <si>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</si>
  <si>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</si>
  <si>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</si>
  <si>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</si>
  <si>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</si>
  <si>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</si>
  <si>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</si>
  <si>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</si>
  <si>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</si>
  <si>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</si>
  <si>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</si>
  <si>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</si>
  <si>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</si>
  <si>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</si>
  <si>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</si>
  <si>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</si>
  <si>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</si>
  <si>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</si>
  <si>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</si>
  <si>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</si>
  <si>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</si>
  <si>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</si>
  <si>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</si>
  <si>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</si>
  <si>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</si>
  <si>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</si>
  <si>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</si>
  <si>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</si>
  <si>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</si>
  <si>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</si>
  <si>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</si>
  <si>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</si>
  <si>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</si>
  <si>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</si>
  <si>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</si>
  <si>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</si>
  <si>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</si>
  <si>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</si>
  <si>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</si>
  <si>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</si>
  <si>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</si>
  <si>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</si>
  <si>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</si>
  <si>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</si>
  <si>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</si>
  <si>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</si>
  <si>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</si>
  <si>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</si>
  <si>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</si>
  <si>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</si>
  <si>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</si>
  <si>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</si>
  <si>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</si>
  <si>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</si>
  <si>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</si>
  <si>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</si>
  <si>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</si>
  <si>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</si>
  <si>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</si>
  <si>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</si>
  <si>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</si>
  <si>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</si>
  <si>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</si>
  <si>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</si>
  <si>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</si>
  <si>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</si>
  <si>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</si>
  <si>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</si>
  <si>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</si>
  <si>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</si>
  <si>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</si>
  <si>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</si>
  <si>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</si>
  <si>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</si>
  <si>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</si>
  <si>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</si>
  <si>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</si>
  <si>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</si>
  <si>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</si>
  <si>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</si>
  <si>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</si>
  <si>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</si>
  <si>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</si>
  <si>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</si>
  <si>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</si>
  <si>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</si>
  <si>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</si>
  <si>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</si>
  <si>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</si>
  <si>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</si>
  <si>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</si>
  <si>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</si>
  <si>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</si>
  <si>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</si>
  <si>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</si>
  <si>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</si>
  <si>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</si>
  <si>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</si>
  <si>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</si>
  <si>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</si>
  <si>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</si>
  <si>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</si>
  <si>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</si>
  <si>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</si>
  <si>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</si>
  <si>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</si>
  <si>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</si>
  <si>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</si>
  <si>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</si>
  <si>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</si>
  <si>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</si>
  <si>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</si>
  <si>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</si>
  <si>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</si>
  <si>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</si>
  <si>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</si>
  <si>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</si>
  <si>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</si>
  <si>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</si>
  <si>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</si>
  <si>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</si>
  <si>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</si>
  <si>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</si>
  <si>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</si>
  <si>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</si>
  <si>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</si>
  <si>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</si>
  <si>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</si>
  <si>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</si>
  <si>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</si>
  <si>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</si>
  <si>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</si>
  <si>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</si>
  <si>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</si>
  <si>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</si>
  <si>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</si>
  <si>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</si>
  <si>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</si>
  <si>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</si>
  <si>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</si>
  <si>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</si>
  <si>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</si>
  <si>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</si>
  <si>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</si>
  <si>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</si>
  <si>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</si>
  <si>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</si>
  <si>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</si>
  <si>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</si>
  <si>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</si>
  <si>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</si>
  <si>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</si>
  <si>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</si>
  <si>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</si>
  <si>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</si>
  <si>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</si>
  <si>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</si>
  <si>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</si>
  <si>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</si>
  <si>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</si>
  <si>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</si>
  <si>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</si>
  <si>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</si>
  <si>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</si>
  <si>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</si>
  <si>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</si>
  <si>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</si>
  <si>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</si>
  <si>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</si>
  <si>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</si>
  <si>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</si>
  <si>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</si>
  <si>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</si>
  <si>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</si>
  <si>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</si>
  <si>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</si>
  <si>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</si>
  <si>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</si>
  <si>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</si>
  <si>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</si>
  <si>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</si>
  <si>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</si>
  <si>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</si>
  <si>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</si>
  <si>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</si>
  <si>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</si>
  <si>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</si>
  <si>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</si>
  <si>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</si>
  <si>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</si>
  <si>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</si>
  <si>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</si>
  <si>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</si>
  <si>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</si>
  <si>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</si>
  <si>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</si>
  <si>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</si>
  <si>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</si>
  <si>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</si>
  <si>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</si>
  <si>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</si>
  <si>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</si>
  <si>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</si>
  <si>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</si>
  <si>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</si>
  <si>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</si>
  <si>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</si>
  <si>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</si>
  <si>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</si>
  <si>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</si>
  <si>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</si>
  <si>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</si>
  <si>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</si>
  <si>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</si>
  <si>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</si>
  <si>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</si>
  <si>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</si>
  <si>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</si>
  <si>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</si>
  <si>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</si>
  <si>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</si>
  <si>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</si>
  <si>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</si>
  <si>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</si>
  <si>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</si>
  <si>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</si>
  <si>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</si>
  <si>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</si>
  <si>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</si>
  <si>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</si>
  <si>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</si>
  <si>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</si>
  <si>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</si>
  <si>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</si>
  <si>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</si>
  <si>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</si>
  <si>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</si>
  <si>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</si>
  <si>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</si>
  <si>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</si>
  <si>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</si>
  <si>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</si>
  <si>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</si>
  <si>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</si>
  <si>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</si>
  <si>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</si>
  <si>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</si>
  <si>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</si>
  <si>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</si>
  <si>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</si>
  <si>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</si>
  <si>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</si>
  <si>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</si>
  <si>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</si>
  <si>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</si>
  <si>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</si>
  <si>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</si>
  <si>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</si>
  <si>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</si>
  <si>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</si>
  <si>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</si>
  <si>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</si>
  <si>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</si>
  <si>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</si>
  <si>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</si>
  <si>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</si>
  <si>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</si>
  <si>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</si>
  <si>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</si>
  <si>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</si>
  <si>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</si>
  <si>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</si>
  <si>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</si>
  <si>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</si>
  <si>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</si>
  <si>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</si>
  <si>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</si>
  <si>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</si>
  <si>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</si>
  <si>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</si>
  <si>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</si>
  <si>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</si>
  <si>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</si>
  <si>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</si>
  <si>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FEDERATED STATES OF MICRONESIA</t>
  </si>
  <si>
    <t>REPUBLIC OF KOSOVO</t>
  </si>
  <si>
    <t>N/A</t>
  </si>
  <si>
    <t>2023</t>
  </si>
  <si>
    <t>ESWATINI</t>
  </si>
  <si>
    <t>ESWATINI (prev. SWAZILAND)</t>
  </si>
  <si>
    <t>SOURCE</t>
  </si>
  <si>
    <t>MOVE_FROM</t>
  </si>
  <si>
    <t>SOURCE1</t>
  </si>
  <si>
    <t>MOVE_FROM1</t>
  </si>
  <si>
    <t>Order</t>
  </si>
  <si>
    <t>Jurisdiction</t>
  </si>
  <si>
    <t>Total</t>
  </si>
  <si>
    <t>GRAYSHARBOR</t>
  </si>
  <si>
    <t>KLICKITAT</t>
  </si>
  <si>
    <t>PENDOREILLE</t>
  </si>
  <si>
    <t>SANJUAN</t>
  </si>
  <si>
    <t>WALLAWALLA</t>
  </si>
  <si>
    <t>NEWFOUNDLAND AND LABRADOR</t>
  </si>
  <si>
    <t>4 weeks</t>
  </si>
  <si>
    <t>2024</t>
  </si>
  <si>
    <t>June 2024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</si>
</sst>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mm/dd/yy_)"/>
    <numFmt numFmtId="165" formatCode="General_)"/>
    <numFmt numFmtId="166" formatCode="_(* #,##0_);_(* \(#,##0\);_(* &quot;-&quot;??_);_(@_)"/>
    <numFmt numFmtId="167" formatCode="0.0_)"/>
    <numFmt numFmtId="168" formatCode="0.0%"/>
    <numFmt numFmtId="169" formatCode="mmmm\-yy"/>
    <numFmt numFmtId="170" formatCode="mmm\ yy"/>
    <numFmt numFmtId="171" formatCode="mmm\ yyyy"/>
    <numFmt numFmtId="172" formatCode="yyyy"/>
    <numFmt numFmtId="173" formatCode="[$-409]mmm\-yy;@"/>
    <numFmt numFmtId="174" formatCode="[$-409]mmmm\ d\,\ yyyy;@"/>
    <numFmt numFmtId="175" formatCode="mmmm\ yyyy"/>
  </numFmts>
  <fonts count="58" x14ac:knownFonts="1">
    <font>
      <sz val="12"/>
      <name val="Helv"/>
    </font>
    <font>
      <sz val="11"/>
      <color theme="1"/>
      <name val="Calibri"/>
      <family val="2"/>
      <scheme val="minor"/>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0C0C0"/>
        <bgColor rgb="FFC0C0C0"/>
      </patternFill>
    </fill>
  </fills>
  <borders count="4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
      <left style="thin">
        <color rgb="FFD3D3D3"/>
      </left>
      <right style="thin">
        <color rgb="FFD3D3D3"/>
      </right>
      <top style="thin">
        <color rgb="FFD3D3D3"/>
      </top>
      <bottom style="thin">
        <color rgb="FFD3D3D3"/>
      </bottom>
      <diagonal/>
    </border>
  </borders>
  <cellStyleXfs count="6">
    <xf numFmtId="165" fontId="0"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48" fillId="0" borderId="0"/>
    <xf numFmtId="0" fontId="1" fillId="0" borderId="0"/>
  </cellStyleXfs>
  <cellXfs count="215">
    <xf numFmtId="165" fontId="0" fillId="0" borderId="0" xfId="0"/>
    <xf numFmtId="165" fontId="3" fillId="0" borderId="0" xfId="0" applyFont="1"/>
    <xf numFmtId="165" fontId="0" fillId="0" borderId="0" xfId="0" quotePrefix="1" applyAlignment="1">
      <alignment horizontal="left"/>
    </xf>
    <xf numFmtId="37" fontId="0" fillId="0" borderId="0" xfId="0" applyNumberFormat="1"/>
    <xf numFmtId="166" fontId="0" fillId="0" borderId="0" xfId="1" applyNumberFormat="1" applyFont="1"/>
    <xf numFmtId="3" fontId="0" fillId="0" borderId="0" xfId="0" applyNumberFormat="1"/>
    <xf numFmtId="165" fontId="0" fillId="0" borderId="0" xfId="0" applyAlignment="1">
      <alignment horizontal="center"/>
    </xf>
    <xf numFmtId="9" fontId="0" fillId="0" borderId="0" xfId="2" applyFont="1"/>
    <xf numFmtId="166" fontId="3" fillId="0" borderId="0" xfId="1" applyNumberFormat="1" applyFont="1"/>
    <xf numFmtId="166" fontId="9" fillId="0" borderId="0" xfId="1" applyNumberFormat="1" applyFont="1"/>
    <xf numFmtId="166" fontId="8" fillId="0" borderId="0" xfId="1" applyNumberFormat="1" applyFont="1"/>
    <xf numFmtId="166" fontId="5" fillId="0" borderId="0" xfId="1" applyNumberFormat="1" applyFont="1"/>
    <xf numFmtId="166" fontId="15" fillId="0" borderId="0" xfId="1" applyNumberFormat="1" applyFont="1"/>
    <xf numFmtId="166" fontId="16" fillId="0" borderId="0" xfId="1" applyNumberFormat="1" applyFont="1"/>
    <xf numFmtId="166" fontId="17" fillId="0" borderId="0" xfId="1" applyNumberFormat="1" applyFont="1"/>
    <xf numFmtId="165" fontId="0" fillId="0" borderId="0" xfId="0" applyAlignment="1">
      <alignment horizontal="left" vertical="center" wrapText="1"/>
    </xf>
    <xf numFmtId="165" fontId="0" fillId="0" borderId="0" xfId="0" quotePrefix="1" applyAlignment="1">
      <alignment horizontal="left" vertical="center" wrapText="1"/>
    </xf>
    <xf numFmtId="165" fontId="0" fillId="0" borderId="0" xfId="0" applyAlignment="1">
      <alignment vertical="center" wrapText="1"/>
    </xf>
    <xf numFmtId="10" fontId="0" fillId="0" borderId="0" xfId="0" applyNumberFormat="1" applyAlignment="1">
      <alignment vertical="center" wrapText="1"/>
    </xf>
    <xf numFmtId="165" fontId="0" fillId="0" borderId="0" xfId="0" applyAlignment="1">
      <alignment horizontal="left"/>
    </xf>
    <xf numFmtId="168" fontId="0" fillId="0" borderId="0" xfId="2" applyNumberFormat="1" applyFont="1"/>
    <xf numFmtId="10" fontId="0" fillId="0" borderId="0" xfId="2" applyNumberFormat="1" applyFont="1"/>
    <xf numFmtId="168" fontId="0" fillId="0" borderId="0" xfId="0" applyNumberFormat="1"/>
    <xf numFmtId="168" fontId="3" fillId="0" borderId="0" xfId="0" applyNumberFormat="1" applyFont="1"/>
    <xf numFmtId="165" fontId="3" fillId="0" borderId="0" xfId="0" applyFont="1" applyAlignment="1">
      <alignment horizontal="center"/>
    </xf>
    <xf numFmtId="165" fontId="3" fillId="0" borderId="0" xfId="0" applyFont="1" applyAlignment="1">
      <alignment horizontal="left"/>
    </xf>
    <xf numFmtId="165" fontId="0" fillId="3" borderId="0" xfId="0" applyFill="1" applyAlignment="1">
      <alignment horizontal="left"/>
    </xf>
    <xf numFmtId="166" fontId="3" fillId="2" borderId="0" xfId="1" applyNumberFormat="1" applyFont="1" applyFill="1"/>
    <xf numFmtId="164" fontId="0" fillId="0" borderId="0" xfId="0" applyNumberFormat="1" applyAlignment="1">
      <alignment horizontal="left"/>
    </xf>
    <xf numFmtId="14" fontId="0" fillId="0" borderId="0" xfId="0" applyNumberFormat="1" applyAlignment="1">
      <alignment horizontal="left"/>
    </xf>
    <xf numFmtId="165" fontId="12" fillId="0" borderId="0" xfId="0" quotePrefix="1" applyFont="1" applyAlignment="1">
      <alignment horizontal="left"/>
    </xf>
    <xf numFmtId="165" fontId="10" fillId="0" borderId="0" xfId="0" applyFont="1"/>
    <xf numFmtId="171" fontId="0" fillId="0" borderId="0" xfId="0" quotePrefix="1" applyNumberFormat="1" applyAlignment="1">
      <alignment horizontal="center"/>
    </xf>
    <xf numFmtId="165" fontId="23" fillId="0" borderId="0" xfId="0" applyFont="1"/>
    <xf numFmtId="165" fontId="24" fillId="0" borderId="0" xfId="0" applyFont="1"/>
    <xf numFmtId="167" fontId="24" fillId="0" borderId="0" xfId="0" applyNumberFormat="1" applyFont="1"/>
    <xf numFmtId="165" fontId="24" fillId="0" borderId="0" xfId="0" applyFont="1" applyAlignment="1">
      <alignment horizontal="center"/>
    </xf>
    <xf numFmtId="167" fontId="23" fillId="0" borderId="0" xfId="0" applyNumberFormat="1" applyFont="1"/>
    <xf numFmtId="165" fontId="23" fillId="0" borderId="0" xfId="0" quotePrefix="1" applyFont="1" applyAlignment="1">
      <alignment horizontal="left"/>
    </xf>
    <xf numFmtId="15" fontId="23" fillId="0" borderId="0" xfId="0" quotePrefix="1" applyNumberFormat="1" applyFont="1" applyAlignment="1">
      <alignment horizontal="right"/>
    </xf>
    <xf numFmtId="164" fontId="0" fillId="2" borderId="0" xfId="0" applyNumberFormat="1" applyFill="1" applyAlignment="1">
      <alignment horizontal="left"/>
    </xf>
    <xf numFmtId="165" fontId="13" fillId="0" borderId="0" xfId="0" quotePrefix="1" applyFont="1" applyAlignment="1">
      <alignment horizontal="left"/>
    </xf>
    <xf numFmtId="165" fontId="11" fillId="0" borderId="0" xfId="0" applyFont="1"/>
    <xf numFmtId="165" fontId="25" fillId="0" borderId="0" xfId="0" applyFont="1"/>
    <xf numFmtId="38" fontId="11" fillId="0" borderId="0" xfId="0" applyNumberFormat="1" applyFont="1" applyAlignment="1">
      <alignment horizontal="right"/>
    </xf>
    <xf numFmtId="170" fontId="0" fillId="0" borderId="0" xfId="0" applyNumberFormat="1" applyAlignment="1">
      <alignment horizontal="center"/>
    </xf>
    <xf numFmtId="170" fontId="0" fillId="0" borderId="0" xfId="0" quotePrefix="1" applyNumberFormat="1" applyAlignment="1">
      <alignment horizontal="center"/>
    </xf>
    <xf numFmtId="171" fontId="0" fillId="0" borderId="0" xfId="0" applyNumberFormat="1" applyAlignment="1">
      <alignment horizontal="center"/>
    </xf>
    <xf numFmtId="171"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5" fontId="3" fillId="5" borderId="0" xfId="0" applyFont="1" applyFill="1"/>
    <xf numFmtId="165" fontId="0" fillId="5" borderId="0" xfId="0" applyFill="1"/>
    <xf numFmtId="165" fontId="20" fillId="5" borderId="0" xfId="0" applyFont="1" applyFill="1" applyAlignment="1">
      <alignment horizontal="center"/>
    </xf>
    <xf numFmtId="165" fontId="11" fillId="0" borderId="0" xfId="0" applyFont="1" applyAlignment="1">
      <alignment horizontal="center"/>
    </xf>
    <xf numFmtId="165" fontId="27" fillId="0" borderId="0" xfId="0" applyFont="1"/>
    <xf numFmtId="3" fontId="27" fillId="0" borderId="0" xfId="0" applyNumberFormat="1" applyFont="1" applyAlignment="1">
      <alignment horizontal="right" indent="1"/>
    </xf>
    <xf numFmtId="165" fontId="30" fillId="0" borderId="5" xfId="0" applyFont="1" applyBorder="1"/>
    <xf numFmtId="166" fontId="24" fillId="0" borderId="0" xfId="1" quotePrefix="1" applyNumberFormat="1" applyFont="1" applyBorder="1" applyAlignment="1">
      <alignment horizontal="center"/>
    </xf>
    <xf numFmtId="165" fontId="10" fillId="0" borderId="0" xfId="0" applyFont="1" applyAlignment="1">
      <alignment horizontal="left" vertical="center" wrapText="1"/>
    </xf>
    <xf numFmtId="165" fontId="10" fillId="0" borderId="0" xfId="0" applyFont="1" applyAlignment="1">
      <alignment vertical="center"/>
    </xf>
    <xf numFmtId="165" fontId="23" fillId="0" borderId="1" xfId="0" quotePrefix="1" applyFont="1" applyBorder="1" applyAlignment="1">
      <alignment horizontal="center" vertical="center"/>
    </xf>
    <xf numFmtId="165" fontId="23" fillId="0" borderId="2" xfId="0" quotePrefix="1" applyFont="1" applyBorder="1" applyAlignment="1">
      <alignment horizontal="left" vertical="center" indent="3"/>
    </xf>
    <xf numFmtId="165" fontId="26" fillId="0" borderId="3" xfId="0" applyFont="1" applyBorder="1" applyAlignment="1">
      <alignment vertical="center"/>
    </xf>
    <xf numFmtId="165" fontId="23" fillId="0" borderId="4" xfId="0" applyFont="1" applyBorder="1" applyAlignment="1">
      <alignment horizontal="center" vertical="center"/>
    </xf>
    <xf numFmtId="15" fontId="23" fillId="0" borderId="0" xfId="0" quotePrefix="1" applyNumberFormat="1" applyFont="1" applyAlignment="1">
      <alignment horizontal="left"/>
    </xf>
    <xf numFmtId="171" fontId="0" fillId="5" borderId="0" xfId="0" quotePrefix="1" applyNumberFormat="1" applyFill="1" applyAlignment="1">
      <alignment horizontal="center"/>
    </xf>
    <xf numFmtId="9" fontId="4" fillId="5" borderId="0" xfId="2" applyFont="1" applyFill="1"/>
    <xf numFmtId="10" fontId="4" fillId="5" borderId="0" xfId="2" applyNumberFormat="1" applyFont="1" applyFill="1"/>
    <xf numFmtId="168" fontId="4" fillId="5" borderId="0" xfId="2" applyNumberFormat="1" applyFont="1" applyFill="1"/>
    <xf numFmtId="173" fontId="0" fillId="0" borderId="0" xfId="0" applyNumberFormat="1" applyAlignment="1">
      <alignment horizontal="center"/>
    </xf>
    <xf numFmtId="3" fontId="0" fillId="4" borderId="0" xfId="0" applyNumberFormat="1" applyFill="1"/>
    <xf numFmtId="165" fontId="0" fillId="4" borderId="0" xfId="0" applyFill="1"/>
    <xf numFmtId="172" fontId="25" fillId="0" borderId="4" xfId="0" quotePrefix="1" applyNumberFormat="1" applyFont="1" applyBorder="1" applyAlignment="1">
      <alignment horizontal="center"/>
    </xf>
    <xf numFmtId="165" fontId="31" fillId="5" borderId="0" xfId="0" applyFont="1" applyFill="1"/>
    <xf numFmtId="165" fontId="25" fillId="0" borderId="6" xfId="0" quotePrefix="1" applyFont="1" applyBorder="1" applyAlignment="1">
      <alignment horizontal="center"/>
    </xf>
    <xf numFmtId="165" fontId="25" fillId="0" borderId="16" xfId="0" applyFont="1" applyBorder="1" applyAlignment="1">
      <alignment horizontal="center"/>
    </xf>
    <xf numFmtId="166" fontId="25" fillId="0" borderId="25" xfId="1" applyNumberFormat="1" applyFont="1" applyBorder="1" applyAlignment="1">
      <alignment horizontal="left" vertical="center"/>
    </xf>
    <xf numFmtId="166" fontId="25" fillId="5" borderId="10" xfId="1" applyNumberFormat="1" applyFont="1" applyFill="1" applyBorder="1" applyAlignment="1">
      <alignment horizontal="left" vertical="center"/>
    </xf>
    <xf numFmtId="166" fontId="25" fillId="0" borderId="9" xfId="1" applyNumberFormat="1" applyFont="1" applyBorder="1" applyAlignment="1">
      <alignment horizontal="left" vertical="center"/>
    </xf>
    <xf numFmtId="167" fontId="25" fillId="0" borderId="17" xfId="0" applyNumberFormat="1" applyFont="1" applyBorder="1" applyAlignment="1">
      <alignment horizontal="center" vertical="center"/>
    </xf>
    <xf numFmtId="165" fontId="23" fillId="0" borderId="0" xfId="0" applyFont="1" applyAlignment="1">
      <alignment vertical="center"/>
    </xf>
    <xf numFmtId="171" fontId="25" fillId="0" borderId="14" xfId="0" quotePrefix="1" applyNumberFormat="1" applyFont="1" applyBorder="1" applyAlignment="1">
      <alignment horizontal="left" vertical="center"/>
    </xf>
    <xf numFmtId="165" fontId="25" fillId="0" borderId="14" xfId="0" applyFont="1" applyBorder="1" applyAlignment="1">
      <alignment vertical="center"/>
    </xf>
    <xf numFmtId="165" fontId="25" fillId="0" borderId="13" xfId="0" applyFont="1" applyBorder="1" applyAlignment="1">
      <alignment horizontal="left" vertical="center"/>
    </xf>
    <xf numFmtId="169" fontId="25" fillId="0" borderId="14" xfId="0" applyNumberFormat="1" applyFont="1" applyBorder="1" applyAlignment="1">
      <alignment horizontal="right" vertical="center"/>
    </xf>
    <xf numFmtId="171" fontId="25" fillId="0" borderId="15" xfId="0" applyNumberFormat="1" applyFont="1" applyBorder="1" applyAlignment="1">
      <alignment horizontal="left" vertical="center"/>
    </xf>
    <xf numFmtId="165" fontId="24" fillId="0" borderId="0" xfId="0" applyFont="1" applyAlignment="1">
      <alignment vertical="center"/>
    </xf>
    <xf numFmtId="166" fontId="10" fillId="0" borderId="21" xfId="1" applyNumberFormat="1" applyFont="1" applyBorder="1" applyAlignment="1">
      <alignment horizontal="left" vertical="center"/>
    </xf>
    <xf numFmtId="166" fontId="10" fillId="5" borderId="21" xfId="1" applyNumberFormat="1" applyFont="1" applyFill="1" applyBorder="1" applyAlignment="1">
      <alignment horizontal="left" vertical="center"/>
    </xf>
    <xf numFmtId="167" fontId="10" fillId="0" borderId="22" xfId="0" applyNumberFormat="1" applyFont="1" applyBorder="1" applyAlignment="1">
      <alignment horizontal="center" vertical="center"/>
    </xf>
    <xf numFmtId="166" fontId="10" fillId="0" borderId="23" xfId="1" applyNumberFormat="1" applyFont="1" applyBorder="1" applyAlignment="1">
      <alignment horizontal="left" vertical="center"/>
    </xf>
    <xf numFmtId="167" fontId="10" fillId="0" borderId="24" xfId="0" applyNumberFormat="1" applyFont="1" applyBorder="1" applyAlignment="1">
      <alignment horizontal="center" vertical="center"/>
    </xf>
    <xf numFmtId="165" fontId="25" fillId="0" borderId="26" xfId="0" applyFont="1" applyBorder="1" applyAlignment="1">
      <alignment horizontal="right" vertical="center"/>
    </xf>
    <xf numFmtId="166" fontId="10" fillId="0" borderId="7" xfId="1" applyNumberFormat="1" applyFont="1" applyBorder="1" applyAlignment="1">
      <alignment horizontal="left" vertical="center"/>
    </xf>
    <xf numFmtId="166" fontId="10" fillId="5" borderId="7" xfId="1" applyNumberFormat="1" applyFont="1" applyFill="1" applyBorder="1" applyAlignment="1">
      <alignment horizontal="left" vertical="center"/>
    </xf>
    <xf numFmtId="167" fontId="10" fillId="0" borderId="11" xfId="0" applyNumberFormat="1" applyFont="1" applyBorder="1" applyAlignment="1">
      <alignment horizontal="center" vertical="center"/>
    </xf>
    <xf numFmtId="166" fontId="10" fillId="0" borderId="8" xfId="1" applyNumberFormat="1" applyFont="1" applyBorder="1" applyAlignment="1">
      <alignment horizontal="left" vertical="center"/>
    </xf>
    <xf numFmtId="167" fontId="10" fillId="0" borderId="27" xfId="0" applyNumberFormat="1" applyFont="1" applyBorder="1" applyAlignment="1">
      <alignment horizontal="center" vertical="center"/>
    </xf>
    <xf numFmtId="165" fontId="25" fillId="0" borderId="19" xfId="0" applyFont="1" applyBorder="1" applyAlignment="1">
      <alignment horizontal="right" vertical="center"/>
    </xf>
    <xf numFmtId="166" fontId="10" fillId="0" borderId="4" xfId="1" applyNumberFormat="1" applyFont="1" applyBorder="1" applyAlignment="1">
      <alignment horizontal="left" vertical="center"/>
    </xf>
    <xf numFmtId="166" fontId="10" fillId="5" borderId="4" xfId="1" applyNumberFormat="1" applyFont="1" applyFill="1" applyBorder="1" applyAlignment="1">
      <alignment horizontal="left" vertical="center"/>
    </xf>
    <xf numFmtId="167" fontId="10" fillId="0" borderId="2" xfId="0" applyNumberFormat="1" applyFont="1" applyBorder="1" applyAlignment="1">
      <alignment horizontal="center" vertical="center"/>
    </xf>
    <xf numFmtId="166" fontId="10" fillId="0" borderId="6" xfId="1" applyNumberFormat="1" applyFont="1" applyBorder="1" applyAlignment="1">
      <alignment horizontal="left" vertical="center"/>
    </xf>
    <xf numFmtId="167" fontId="10" fillId="0" borderId="16" xfId="0" applyNumberFormat="1" applyFont="1" applyBorder="1" applyAlignment="1">
      <alignment horizontal="center" vertical="center"/>
    </xf>
    <xf numFmtId="165" fontId="25" fillId="0" borderId="20" xfId="0" applyFont="1" applyBorder="1" applyAlignment="1">
      <alignment horizontal="right" vertical="center"/>
    </xf>
    <xf numFmtId="166" fontId="25" fillId="5" borderId="28" xfId="1" applyNumberFormat="1" applyFont="1" applyFill="1" applyBorder="1" applyAlignment="1">
      <alignment horizontal="left" vertical="center"/>
    </xf>
    <xf numFmtId="166" fontId="25" fillId="0" borderId="30" xfId="1" applyNumberFormat="1" applyFont="1" applyBorder="1" applyAlignment="1">
      <alignment horizontal="left" vertical="center"/>
    </xf>
    <xf numFmtId="167" fontId="25" fillId="0" borderId="31" xfId="0" applyNumberFormat="1" applyFont="1" applyBorder="1" applyAlignment="1">
      <alignment horizontal="center" vertical="center"/>
    </xf>
    <xf numFmtId="165" fontId="32" fillId="0" borderId="4" xfId="0" applyFont="1" applyBorder="1" applyAlignment="1">
      <alignment horizontal="center" vertical="center"/>
    </xf>
    <xf numFmtId="165" fontId="23" fillId="0" borderId="2" xfId="0" quotePrefix="1" applyFont="1" applyBorder="1" applyAlignment="1">
      <alignment horizontal="left"/>
    </xf>
    <xf numFmtId="165" fontId="23" fillId="0" borderId="1" xfId="0" applyFont="1" applyBorder="1"/>
    <xf numFmtId="165" fontId="23" fillId="0" borderId="3" xfId="0" applyFont="1" applyBorder="1"/>
    <xf numFmtId="165" fontId="23" fillId="0" borderId="2" xfId="0" applyFont="1" applyBorder="1"/>
    <xf numFmtId="166" fontId="23" fillId="0" borderId="1" xfId="1" applyNumberFormat="1" applyFont="1" applyBorder="1"/>
    <xf numFmtId="166" fontId="24" fillId="0" borderId="4" xfId="1" applyNumberFormat="1" applyFont="1" applyBorder="1"/>
    <xf numFmtId="166" fontId="23" fillId="0" borderId="4" xfId="1" applyNumberFormat="1" applyFont="1" applyBorder="1"/>
    <xf numFmtId="165" fontId="32" fillId="0" borderId="4" xfId="0" applyFont="1" applyBorder="1" applyAlignment="1">
      <alignment horizontal="center"/>
    </xf>
    <xf numFmtId="165" fontId="25" fillId="0" borderId="32" xfId="0" quotePrefix="1" applyFont="1" applyBorder="1" applyAlignment="1">
      <alignment horizontal="left" vertical="center"/>
    </xf>
    <xf numFmtId="165" fontId="25" fillId="0" borderId="33" xfId="0" quotePrefix="1" applyFont="1" applyBorder="1" applyAlignment="1">
      <alignment horizontal="left" vertical="center"/>
    </xf>
    <xf numFmtId="165" fontId="23" fillId="0" borderId="0" xfId="0" quotePrefix="1" applyFont="1" applyAlignment="1">
      <alignment horizontal="left" vertical="center" indent="3"/>
    </xf>
    <xf numFmtId="165" fontId="26" fillId="0" borderId="0" xfId="0" applyFont="1" applyAlignment="1">
      <alignment vertical="center"/>
    </xf>
    <xf numFmtId="174" fontId="29" fillId="0" borderId="0" xfId="0" applyNumberFormat="1" applyFont="1" applyAlignment="1">
      <alignment horizontal="center" vertical="center"/>
    </xf>
    <xf numFmtId="165" fontId="29" fillId="0" borderId="0" xfId="0" applyFont="1" applyAlignment="1">
      <alignment horizontal="center" vertical="center"/>
    </xf>
    <xf numFmtId="165" fontId="23" fillId="0" borderId="0" xfId="0" quotePrefix="1" applyFont="1" applyAlignment="1">
      <alignment horizontal="center" vertical="center"/>
    </xf>
    <xf numFmtId="165" fontId="23" fillId="0" borderId="0" xfId="0" applyFont="1" applyAlignment="1">
      <alignment horizontal="center" vertical="center"/>
    </xf>
    <xf numFmtId="165" fontId="32" fillId="0" borderId="0" xfId="0" applyFont="1" applyAlignment="1">
      <alignment horizontal="center" vertical="center"/>
    </xf>
    <xf numFmtId="166" fontId="25" fillId="0" borderId="37" xfId="1" applyNumberFormat="1" applyFont="1" applyBorder="1" applyAlignment="1">
      <alignment horizontal="left" vertical="center"/>
    </xf>
    <xf numFmtId="165" fontId="25" fillId="0" borderId="39" xfId="0" quotePrefix="1" applyFont="1" applyBorder="1" applyAlignment="1">
      <alignment horizontal="left" vertical="center"/>
    </xf>
    <xf numFmtId="165" fontId="25" fillId="5" borderId="11" xfId="0" applyFont="1" applyFill="1" applyBorder="1" applyAlignment="1">
      <alignment horizontal="center"/>
    </xf>
    <xf numFmtId="167" fontId="25" fillId="5" borderId="12" xfId="0" applyNumberFormat="1" applyFont="1" applyFill="1" applyBorder="1" applyAlignment="1">
      <alignment horizontal="center" vertical="center"/>
    </xf>
    <xf numFmtId="167" fontId="25" fillId="5" borderId="29" xfId="0" applyNumberFormat="1" applyFont="1" applyFill="1" applyBorder="1" applyAlignment="1">
      <alignment horizontal="center" vertical="center"/>
    </xf>
    <xf numFmtId="172" fontId="25" fillId="5" borderId="18" xfId="0" quotePrefix="1" applyNumberFormat="1" applyFont="1" applyFill="1" applyBorder="1" applyAlignment="1">
      <alignment horizontal="center"/>
    </xf>
    <xf numFmtId="166" fontId="36" fillId="0" borderId="0" xfId="1" applyNumberFormat="1" applyFont="1" applyAlignment="1">
      <alignment horizontal="left"/>
    </xf>
    <xf numFmtId="175" fontId="37" fillId="5" borderId="0" xfId="0" applyNumberFormat="1" applyFont="1" applyFill="1" applyAlignment="1">
      <alignment vertical="center"/>
    </xf>
    <xf numFmtId="165" fontId="37" fillId="5" borderId="0" xfId="0" quotePrefix="1" applyFont="1" applyFill="1" applyAlignment="1">
      <alignment horizontal="left"/>
    </xf>
    <xf numFmtId="165" fontId="35" fillId="5" borderId="0" xfId="0" applyFont="1" applyFill="1"/>
    <xf numFmtId="165" fontId="34" fillId="5" borderId="4" xfId="0" applyFont="1" applyFill="1" applyBorder="1" applyAlignment="1">
      <alignment horizontal="center" vertical="center"/>
    </xf>
    <xf numFmtId="165" fontId="34" fillId="5" borderId="4" xfId="0" quotePrefix="1" applyFont="1" applyFill="1" applyBorder="1" applyAlignment="1">
      <alignment horizontal="center" vertical="center" wrapText="1"/>
    </xf>
    <xf numFmtId="165" fontId="38" fillId="5" borderId="0" xfId="0" applyFont="1" applyFill="1" applyAlignment="1">
      <alignment horizontal="center"/>
    </xf>
    <xf numFmtId="165" fontId="39" fillId="5" borderId="4" xfId="0" applyFont="1" applyFill="1" applyBorder="1"/>
    <xf numFmtId="165" fontId="39" fillId="5" borderId="10" xfId="0" applyFont="1" applyFill="1" applyBorder="1"/>
    <xf numFmtId="165" fontId="40" fillId="5" borderId="0" xfId="0" applyFont="1" applyFill="1"/>
    <xf numFmtId="165" fontId="35" fillId="0" borderId="0" xfId="0" applyFont="1"/>
    <xf numFmtId="168" fontId="35" fillId="0" borderId="0" xfId="2" applyNumberFormat="1" applyFont="1" applyFill="1"/>
    <xf numFmtId="165" fontId="41" fillId="5" borderId="4" xfId="0" applyFont="1" applyFill="1" applyBorder="1" applyAlignment="1">
      <alignment horizontal="center" vertical="center"/>
    </xf>
    <xf numFmtId="168" fontId="42" fillId="5" borderId="4" xfId="2" applyNumberFormat="1" applyFont="1" applyFill="1" applyBorder="1"/>
    <xf numFmtId="168" fontId="42" fillId="5" borderId="10" xfId="2" applyNumberFormat="1" applyFont="1" applyFill="1" applyBorder="1"/>
    <xf numFmtId="38" fontId="43" fillId="5" borderId="38" xfId="0" applyNumberFormat="1" applyFont="1" applyFill="1" applyBorder="1" applyAlignment="1">
      <alignment horizontal="right"/>
    </xf>
    <xf numFmtId="168" fontId="43" fillId="5" borderId="38" xfId="2" applyNumberFormat="1" applyFont="1" applyFill="1" applyBorder="1"/>
    <xf numFmtId="165" fontId="44" fillId="5" borderId="0" xfId="0" quotePrefix="1" applyFont="1" applyFill="1" applyAlignment="1">
      <alignment horizontal="right" vertical="center" indent="2"/>
    </xf>
    <xf numFmtId="38" fontId="42" fillId="5" borderId="4" xfId="0" applyNumberFormat="1" applyFont="1" applyFill="1" applyBorder="1" applyAlignment="1">
      <alignment horizontal="right" indent="1"/>
    </xf>
    <xf numFmtId="38" fontId="42" fillId="5" borderId="10" xfId="0" applyNumberFormat="1" applyFont="1" applyFill="1" applyBorder="1" applyAlignment="1">
      <alignment horizontal="right" indent="1"/>
    </xf>
    <xf numFmtId="165" fontId="41" fillId="5" borderId="38" xfId="0" applyFont="1" applyFill="1" applyBorder="1"/>
    <xf numFmtId="166" fontId="14" fillId="5" borderId="0" xfId="1" quotePrefix="1" applyNumberFormat="1" applyFont="1" applyFill="1" applyAlignment="1">
      <alignment horizontal="left"/>
    </xf>
    <xf numFmtId="166" fontId="14" fillId="5" borderId="0" xfId="1" applyNumberFormat="1" applyFont="1" applyFill="1" applyAlignment="1">
      <alignment horizontal="center"/>
    </xf>
    <xf numFmtId="166" fontId="14" fillId="5" borderId="0" xfId="1" quotePrefix="1" applyNumberFormat="1" applyFont="1" applyFill="1" applyAlignment="1">
      <alignment horizontal="left" wrapText="1"/>
    </xf>
    <xf numFmtId="166" fontId="14" fillId="5" borderId="0" xfId="1" applyNumberFormat="1" applyFont="1" applyFill="1" applyAlignment="1">
      <alignment horizontal="left" wrapText="1"/>
    </xf>
    <xf numFmtId="166" fontId="14" fillId="5" borderId="0" xfId="1" applyNumberFormat="1" applyFont="1" applyFill="1" applyAlignment="1">
      <alignment wrapText="1"/>
    </xf>
    <xf numFmtId="165" fontId="34" fillId="5" borderId="0" xfId="0" applyFont="1" applyFill="1" applyAlignment="1">
      <alignment horizontal="left"/>
    </xf>
    <xf numFmtId="165" fontId="34" fillId="5" borderId="0" xfId="0" applyFont="1" applyFill="1"/>
    <xf numFmtId="165" fontId="34" fillId="5" borderId="0" xfId="0" applyFont="1" applyFill="1" applyAlignment="1">
      <alignment horizontal="left" indent="1"/>
    </xf>
    <xf numFmtId="0" fontId="34" fillId="5" borderId="0" xfId="0" applyNumberFormat="1" applyFont="1" applyFill="1" applyAlignment="1">
      <alignment horizontal="left" indent="1"/>
    </xf>
    <xf numFmtId="0" fontId="45" fillId="0" borderId="0" xfId="3" applyFont="1"/>
    <xf numFmtId="0" fontId="46" fillId="0" borderId="0" xfId="3" applyFont="1" applyAlignment="1">
      <alignment horizontal="left" indent="1"/>
    </xf>
    <xf numFmtId="0" fontId="47" fillId="0" borderId="0" xfId="3" applyFont="1"/>
    <xf numFmtId="0" fontId="50" fillId="0" borderId="0" xfId="3" applyFont="1" applyAlignment="1">
      <alignment horizontal="left" indent="1"/>
    </xf>
    <xf numFmtId="0" fontId="51" fillId="0" borderId="0" xfId="3" applyFont="1" applyAlignment="1">
      <alignment horizontal="left" indent="1"/>
    </xf>
    <xf numFmtId="0" fontId="54" fillId="0" borderId="0" xfId="3" applyFont="1" applyAlignment="1">
      <alignment horizontal="left" indent="1"/>
    </xf>
    <xf numFmtId="0" fontId="55" fillId="0" borderId="0" xfId="4" applyFont="1" applyAlignment="1">
      <alignment horizontal="left"/>
    </xf>
    <xf numFmtId="0" fontId="2" fillId="0" borderId="0" xfId="3"/>
    <xf numFmtId="0" fontId="56" fillId="0" borderId="0" xfId="3" applyFont="1"/>
    <xf numFmtId="0" fontId="57" fillId="0" borderId="0" xfId="3" applyFont="1"/>
    <xf numFmtId="0" fontId="55" fillId="0" borderId="4" xfId="4" applyFont="1" applyBorder="1" applyAlignment="1">
      <alignment horizontal="left"/>
    </xf>
    <xf numFmtId="0" fontId="56" fillId="0" borderId="4" xfId="3" applyFont="1" applyBorder="1"/>
    <xf numFmtId="0" fontId="49" fillId="0" borderId="4" xfId="4" applyFont="1" applyBorder="1" applyAlignment="1">
      <alignment horizontal="left"/>
    </xf>
    <xf numFmtId="0" fontId="45" fillId="0" borderId="4" xfId="3" applyFont="1" applyBorder="1" applyAlignment="1">
      <alignment horizontal="left" indent="1"/>
    </xf>
    <xf numFmtId="0" fontId="50" fillId="0" borderId="4" xfId="3" applyFont="1" applyBorder="1" applyAlignment="1">
      <alignment horizontal="left"/>
    </xf>
    <xf numFmtId="0" fontId="49" fillId="0" borderId="4" xfId="4" applyFont="1" applyBorder="1" applyAlignment="1">
      <alignment horizontal="left" indent="1"/>
    </xf>
    <xf numFmtId="0" fontId="50" fillId="0" borderId="4" xfId="3" applyFont="1" applyBorder="1" applyAlignment="1">
      <alignment horizontal="left" indent="1"/>
    </xf>
    <xf numFmtId="0" fontId="51" fillId="0" borderId="4" xfId="3" applyFont="1" applyBorder="1" applyAlignment="1">
      <alignment horizontal="left" indent="1"/>
    </xf>
    <xf numFmtId="0" fontId="52" fillId="0" borderId="4" xfId="4" applyFont="1" applyBorder="1" applyAlignment="1">
      <alignment horizontal="left" vertical="center" indent="1"/>
    </xf>
    <xf numFmtId="0" fontId="50" fillId="0" borderId="4" xfId="3" applyFont="1" applyBorder="1" applyAlignment="1">
      <alignment horizontal="left" wrapText="1" indent="1"/>
    </xf>
    <xf numFmtId="0" fontId="50" fillId="0" borderId="4" xfId="3" applyFont="1" applyBorder="1" applyAlignment="1">
      <alignment horizontal="left" vertical="center" indent="1"/>
    </xf>
    <xf numFmtId="0" fontId="45" fillId="0" borderId="4" xfId="3" applyFont="1" applyBorder="1" applyAlignment="1">
      <alignment horizontal="left" vertical="center" indent="1"/>
    </xf>
    <xf numFmtId="0" fontId="53" fillId="0" borderId="4" xfId="4" applyFont="1" applyBorder="1" applyAlignment="1">
      <alignment horizontal="left" indent="1"/>
    </xf>
    <xf numFmtId="168" fontId="29" fillId="0" borderId="4" xfId="2" applyNumberFormat="1" applyFont="1" applyBorder="1" applyAlignment="1">
      <alignment horizontal="center"/>
    </xf>
    <xf numFmtId="0" fontId="53" fillId="4" borderId="4" xfId="4" applyFont="1" applyFill="1" applyBorder="1" applyAlignment="1">
      <alignment horizontal="left" indent="1"/>
    </xf>
    <xf numFmtId="0" fontId="50" fillId="4" borderId="4" xfId="3" applyFont="1" applyFill="1" applyBorder="1" applyAlignment="1">
      <alignment horizontal="left" indent="1"/>
    </xf>
    <xf numFmtId="0" fontId="49" fillId="4" borderId="4" xfId="4" applyFont="1" applyFill="1" applyBorder="1" applyAlignment="1">
      <alignment horizontal="left" indent="1"/>
    </xf>
    <xf numFmtId="0" fontId="45" fillId="4" borderId="4" xfId="3" applyFont="1" applyFill="1" applyBorder="1" applyAlignment="1">
      <alignment horizontal="left" indent="1"/>
    </xf>
    <xf numFmtId="165" fontId="34" fillId="0" borderId="0" xfId="0" applyFont="1"/>
    <xf numFmtId="166" fontId="0" fillId="0" borderId="0" xfId="1" quotePrefix="1" applyNumberFormat="1" applyFont="1" applyAlignment="1">
      <alignment horizontal="left" vertical="center" wrapText="1"/>
    </xf>
    <xf numFmtId="166" fontId="0" fillId="0" borderId="0" xfId="1" applyNumberFormat="1" applyFont="1" applyAlignment="1">
      <alignment horizontal="center" vertical="center" wrapText="1"/>
    </xf>
    <xf numFmtId="166" fontId="0" fillId="5" borderId="0" xfId="1" applyNumberFormat="1" applyFont="1" applyFill="1"/>
    <xf numFmtId="166" fontId="0" fillId="0" borderId="0" xfId="1" applyNumberFormat="1" applyFont="1" applyAlignment="1">
      <alignment vertical="center" wrapText="1"/>
    </xf>
    <xf numFmtId="166" fontId="0" fillId="0" borderId="0" xfId="1" applyNumberFormat="1" applyFont="1" applyAlignment="1">
      <alignment horizontal="left" vertical="center" wrapText="1"/>
    </xf>
    <xf numFmtId="166" fontId="3" fillId="0" borderId="0" xfId="1" applyNumberFormat="1" applyFont="1" applyAlignment="1">
      <alignment horizontal="left"/>
    </xf>
    <xf numFmtId="166" fontId="3" fillId="2" borderId="0" xfId="1" quotePrefix="1" applyNumberFormat="1" applyFont="1" applyFill="1" applyAlignment="1">
      <alignment horizontal="left"/>
    </xf>
    <xf numFmtId="166" fontId="21" fillId="0" borderId="0" xfId="1" applyNumberFormat="1" applyFont="1" applyProtection="1">
      <protection locked="0"/>
    </xf>
    <xf numFmtId="166" fontId="22" fillId="2" borderId="0" xfId="1" applyNumberFormat="1" applyFont="1" applyFill="1" applyProtection="1">
      <protection locked="0"/>
    </xf>
    <xf numFmtId="166" fontId="0" fillId="0" borderId="0" xfId="1" quotePrefix="1" applyNumberFormat="1" applyFont="1" applyAlignment="1">
      <alignment horizontal="right"/>
    </xf>
    <xf numFmtId="166" fontId="4" fillId="0" borderId="0" xfId="1" applyNumberFormat="1" applyFont="1"/>
    <xf numFmtId="166" fontId="0" fillId="4" borderId="0" xfId="1" applyNumberFormat="1" applyFont="1" applyFill="1"/>
    <xf numFmtId="0" fontId="1" fillId="0" borderId="0" xfId="5"/>
    <xf numFmtId="0" fontId="49" fillId="7" borderId="40" xfId="5" applyFont="1" applyFill="1" applyBorder="1" applyAlignment="1">
      <alignment horizontal="left"/>
    </xf>
    <xf numFmtId="0" fontId="49" fillId="0" borderId="40" xfId="5" applyFont="1" applyBorder="1" applyAlignment="1">
      <alignment horizontal="right"/>
    </xf>
    <xf numFmtId="0" fontId="49" fillId="0" borderId="40" xfId="5" applyFont="1" applyBorder="1" applyAlignment="1">
      <alignment horizontal="left"/>
    </xf>
    <xf numFmtId="174" fontId="29" fillId="0" borderId="2" xfId="0" applyNumberFormat="1" applyFont="1" applyBorder="1" applyAlignment="1">
      <alignment horizontal="center" vertical="center"/>
    </xf>
    <xf numFmtId="165" fontId="29" fillId="0" borderId="3" xfId="0" applyFont="1" applyBorder="1" applyAlignment="1">
      <alignment horizontal="center" vertical="center"/>
    </xf>
    <xf numFmtId="165" fontId="33" fillId="6" borderId="34" xfId="0" applyFont="1" applyFill="1" applyBorder="1" applyAlignment="1">
      <alignment horizontal="center" vertical="center" wrapText="1"/>
    </xf>
    <xf numFmtId="165" fontId="33" fillId="6" borderId="35" xfId="0" applyFont="1" applyFill="1" applyBorder="1" applyAlignment="1">
      <alignment horizontal="center" vertical="center" wrapText="1"/>
    </xf>
    <xf numFmtId="165" fontId="33" fillId="6" borderId="36" xfId="0" applyFont="1" applyFill="1" applyBorder="1" applyAlignment="1">
      <alignment horizontal="center" vertical="center" wrapText="1"/>
    </xf>
    <xf numFmtId="165" fontId="28" fillId="2" borderId="0" xfId="0" applyFont="1" applyFill="1" applyAlignment="1">
      <alignment horizontal="center"/>
    </xf>
    <xf numFmtId="175" fontId="13" fillId="0" borderId="0" xfId="0" applyNumberFormat="1" applyFont="1"/>
  </cellXfs>
  <cellStyles count="6">
    <cellStyle name="Comma" xfId="1" builtinId="3"/>
    <cellStyle name="Normal" xfId="0" builtinId="0"/>
    <cellStyle name="Normal 2" xfId="3" xr:uid="{00000000-0005-0000-0000-000002000000}"/>
    <cellStyle name="Normal 2 2" xfId="4" xr:uid="{00000000-0005-0000-0000-000003000000}"/>
    <cellStyle name="Normal 3" xfId="5" xr:uid="{954E3CF1-B860-461A-97C2-469F3EC383A6}"/>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+Charts'!$B$208:$B$507</c:f>
              <c:strCache>
                <c:ptCount val="30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pt idx="292">
                  <c:v>Nov 23</c:v>
                </c:pt>
                <c:pt idx="293">
                  <c:v>Dec 23</c:v>
                </c:pt>
                <c:pt idx="294">
                  <c:v>Jan 24</c:v>
                </c:pt>
                <c:pt idx="295">
                  <c:v>Feb 24</c:v>
                </c:pt>
                <c:pt idx="296">
                  <c:v>Mar 24</c:v>
                </c:pt>
                <c:pt idx="297">
                  <c:v>Apr 24</c:v>
                </c:pt>
                <c:pt idx="298">
                  <c:v>May 24</c:v>
                </c:pt>
                <c:pt idx="299">
                  <c:v>Jun 24</c:v>
                </c:pt>
              </c:strCache>
            </c:strRef>
          </c:cat>
          <c:val>
            <c:numRef>
              <c:f>'From State&amp;Country +Charts'!$BW$208:$BW$507</c:f>
              <c:numCache>
                <c:formatCode>_(* #,##0_);_(* \(#,##0\);_(* "-"??_);_(@_)</c:formatCode>
                <c:ptCount val="300"/>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pt idx="267">
                  <c:v>176696</c:v>
                </c:pt>
                <c:pt idx="268">
                  <c:v>178677</c:v>
                </c:pt>
                <c:pt idx="269">
                  <c:v>179501</c:v>
                </c:pt>
                <c:pt idx="270">
                  <c:v>181825</c:v>
                </c:pt>
                <c:pt idx="271">
                  <c:v>183258</c:v>
                </c:pt>
                <c:pt idx="272">
                  <c:v>184618</c:v>
                </c:pt>
                <c:pt idx="273">
                  <c:v>183710</c:v>
                </c:pt>
                <c:pt idx="274">
                  <c:v>183784</c:v>
                </c:pt>
                <c:pt idx="275">
                  <c:v>184101</c:v>
                </c:pt>
                <c:pt idx="276">
                  <c:v>183443</c:v>
                </c:pt>
                <c:pt idx="277">
                  <c:v>184475</c:v>
                </c:pt>
                <c:pt idx="278">
                  <c:v>183902</c:v>
                </c:pt>
                <c:pt idx="279">
                  <c:v>181994</c:v>
                </c:pt>
                <c:pt idx="280">
                  <c:v>181207</c:v>
                </c:pt>
                <c:pt idx="281">
                  <c:v>178793</c:v>
                </c:pt>
                <c:pt idx="282">
                  <c:v>178782</c:v>
                </c:pt>
                <c:pt idx="283">
                  <c:v>177647</c:v>
                </c:pt>
                <c:pt idx="284">
                  <c:v>176386</c:v>
                </c:pt>
                <c:pt idx="285">
                  <c:v>174729</c:v>
                </c:pt>
                <c:pt idx="286">
                  <c:v>174390</c:v>
                </c:pt>
                <c:pt idx="287">
                  <c:v>173391</c:v>
                </c:pt>
                <c:pt idx="288">
                  <c:v>171988</c:v>
                </c:pt>
                <c:pt idx="289">
                  <c:v>170100</c:v>
                </c:pt>
                <c:pt idx="290">
                  <c:v>167953</c:v>
                </c:pt>
                <c:pt idx="291">
                  <c:v>166088</c:v>
                </c:pt>
                <c:pt idx="292">
                  <c:v>164934</c:v>
                </c:pt>
                <c:pt idx="293">
                  <c:v>164371</c:v>
                </c:pt>
                <c:pt idx="294">
                  <c:v>163182</c:v>
                </c:pt>
                <c:pt idx="295">
                  <c:v>163845</c:v>
                </c:pt>
                <c:pt idx="296">
                  <c:v>162603</c:v>
                </c:pt>
                <c:pt idx="297">
                  <c:v>163109</c:v>
                </c:pt>
                <c:pt idx="298">
                  <c:v>163163</c:v>
                </c:pt>
                <c:pt idx="299">
                  <c:v>161746</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9"/>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+Charts'!$B$208:$B$507</c:f>
              <c:strCache>
                <c:ptCount val="30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pt idx="292">
                  <c:v>Nov 23</c:v>
                </c:pt>
                <c:pt idx="293">
                  <c:v>Dec 23</c:v>
                </c:pt>
                <c:pt idx="294">
                  <c:v>Jan 24</c:v>
                </c:pt>
                <c:pt idx="295">
                  <c:v>Feb 24</c:v>
                </c:pt>
                <c:pt idx="296">
                  <c:v>Mar 24</c:v>
                </c:pt>
                <c:pt idx="297">
                  <c:v>Apr 24</c:v>
                </c:pt>
                <c:pt idx="298">
                  <c:v>May 24</c:v>
                </c:pt>
                <c:pt idx="299">
                  <c:v>Jun 24</c:v>
                </c:pt>
              </c:strCache>
            </c:strRef>
          </c:cat>
          <c:val>
            <c:numRef>
              <c:f>'From State&amp;Country +Charts'!$BX$208:$BX$507</c:f>
              <c:numCache>
                <c:formatCode>0.0%</c:formatCode>
                <c:ptCount val="300"/>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pt idx="267">
                  <c:v>0.61269006808681525</c:v>
                </c:pt>
                <c:pt idx="268">
                  <c:v>0.63193226654975887</c:v>
                </c:pt>
                <c:pt idx="269">
                  <c:v>0.60759641046767809</c:v>
                </c:pt>
                <c:pt idx="270">
                  <c:v>0.6519033342418461</c:v>
                </c:pt>
                <c:pt idx="271">
                  <c:v>0.68915393903641786</c:v>
                </c:pt>
                <c:pt idx="272">
                  <c:v>0.60292074737792589</c:v>
                </c:pt>
                <c:pt idx="273">
                  <c:v>0.41613863065229784</c:v>
                </c:pt>
                <c:pt idx="274">
                  <c:v>0.28473562061348323</c:v>
                </c:pt>
                <c:pt idx="275">
                  <c:v>0.1707312420112812</c:v>
                </c:pt>
                <c:pt idx="276">
                  <c:v>0.10619783877659317</c:v>
                </c:pt>
                <c:pt idx="277">
                  <c:v>7.9198769137167391E-2</c:v>
                </c:pt>
                <c:pt idx="278">
                  <c:v>5.0616423486934625E-2</c:v>
                </c:pt>
                <c:pt idx="279">
                  <c:v>2.9983700819486536E-2</c:v>
                </c:pt>
                <c:pt idx="280">
                  <c:v>1.4159628827437265E-2</c:v>
                </c:pt>
                <c:pt idx="281">
                  <c:v>-3.9442677199570397E-3</c:v>
                </c:pt>
                <c:pt idx="282">
                  <c:v>-1.6735872404784802E-2</c:v>
                </c:pt>
                <c:pt idx="283">
                  <c:v>-3.0618035774700125E-2</c:v>
                </c:pt>
                <c:pt idx="284">
                  <c:v>-4.4589368317282219E-2</c:v>
                </c:pt>
                <c:pt idx="285">
                  <c:v>-4.8886832507756828E-2</c:v>
                </c:pt>
                <c:pt idx="286">
                  <c:v>-5.1114351630174526E-2</c:v>
                </c:pt>
                <c:pt idx="287">
                  <c:v>-5.8174588948457617E-2</c:v>
                </c:pt>
                <c:pt idx="288">
                  <c:v>-6.2444465038186237E-2</c:v>
                </c:pt>
                <c:pt idx="289">
                  <c:v>-7.7923837918417171E-2</c:v>
                </c:pt>
                <c:pt idx="290">
                  <c:v>-8.6725538602081542E-2</c:v>
                </c:pt>
                <c:pt idx="291">
                  <c:v>-8.7398485664362591E-2</c:v>
                </c:pt>
                <c:pt idx="292">
                  <c:v>-8.9803374041841688E-2</c:v>
                </c:pt>
                <c:pt idx="293">
                  <c:v>-8.0663113209130111E-2</c:v>
                </c:pt>
                <c:pt idx="294">
                  <c:v>-8.725710642010942E-2</c:v>
                </c:pt>
                <c:pt idx="295">
                  <c:v>-7.7693403209736167E-2</c:v>
                </c:pt>
                <c:pt idx="296">
                  <c:v>-7.8141122311294553E-2</c:v>
                </c:pt>
                <c:pt idx="297">
                  <c:v>-6.6502984621900185E-2</c:v>
                </c:pt>
                <c:pt idx="298">
                  <c:v>-6.4378691438729319E-2</c:v>
                </c:pt>
                <c:pt idx="299">
                  <c:v>-6.7160348576339013E-2</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9"/>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strRef>
              <c:f>'From State&amp;Country +Charts'!$CD$3</c:f>
              <c:strCache>
                <c:ptCount val="1"/>
                <c:pt idx="0">
                  <c:v> California </c:v>
                </c:pt>
              </c:strCache>
            </c:strRef>
          </c:tx>
          <c:spPr>
            <a:ln w="12700">
              <a:solidFill>
                <a:srgbClr val="000080"/>
              </a:solidFill>
              <a:prstDash val="solid"/>
            </a:ln>
          </c:spPr>
          <c:marker>
            <c:symbol val="none"/>
          </c:marker>
          <c:cat>
            <c:strRef>
              <c:f>'From State&amp;Country +Charts'!$B$208:$B$507</c:f>
              <c:strCache>
                <c:ptCount val="30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pt idx="292">
                  <c:v>Nov 23</c:v>
                </c:pt>
                <c:pt idx="293">
                  <c:v>Dec 23</c:v>
                </c:pt>
                <c:pt idx="294">
                  <c:v>Jan 24</c:v>
                </c:pt>
                <c:pt idx="295">
                  <c:v>Feb 24</c:v>
                </c:pt>
                <c:pt idx="296">
                  <c:v>Mar 24</c:v>
                </c:pt>
                <c:pt idx="297">
                  <c:v>Apr 24</c:v>
                </c:pt>
                <c:pt idx="298">
                  <c:v>May 24</c:v>
                </c:pt>
                <c:pt idx="299">
                  <c:v>Jun 24</c:v>
                </c:pt>
              </c:strCache>
            </c:strRef>
          </c:cat>
          <c:val>
            <c:numRef>
              <c:f>'From State&amp;Country +Charts'!$CD$208:$CD$507</c:f>
              <c:numCache>
                <c:formatCode>_(* #,##0_);_(* \(#,##0\);_(* "-"??_);_(@_)</c:formatCode>
                <c:ptCount val="300"/>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pt idx="267">
                  <c:v>40348</c:v>
                </c:pt>
                <c:pt idx="268">
                  <c:v>40599</c:v>
                </c:pt>
                <c:pt idx="269">
                  <c:v>40548</c:v>
                </c:pt>
                <c:pt idx="270">
                  <c:v>40967</c:v>
                </c:pt>
                <c:pt idx="271">
                  <c:v>41019</c:v>
                </c:pt>
                <c:pt idx="272">
                  <c:v>41220</c:v>
                </c:pt>
                <c:pt idx="273">
                  <c:v>40730</c:v>
                </c:pt>
                <c:pt idx="274">
                  <c:v>40504</c:v>
                </c:pt>
                <c:pt idx="275">
                  <c:v>40013</c:v>
                </c:pt>
                <c:pt idx="276">
                  <c:v>39582</c:v>
                </c:pt>
                <c:pt idx="277">
                  <c:v>39321</c:v>
                </c:pt>
                <c:pt idx="278">
                  <c:v>38685</c:v>
                </c:pt>
                <c:pt idx="279">
                  <c:v>37700</c:v>
                </c:pt>
                <c:pt idx="280">
                  <c:v>37133</c:v>
                </c:pt>
                <c:pt idx="281">
                  <c:v>36232</c:v>
                </c:pt>
                <c:pt idx="282">
                  <c:v>35674</c:v>
                </c:pt>
                <c:pt idx="283">
                  <c:v>35072</c:v>
                </c:pt>
                <c:pt idx="284">
                  <c:v>34396</c:v>
                </c:pt>
                <c:pt idx="285">
                  <c:v>33708</c:v>
                </c:pt>
                <c:pt idx="286">
                  <c:v>33245</c:v>
                </c:pt>
                <c:pt idx="287">
                  <c:v>32727</c:v>
                </c:pt>
                <c:pt idx="288">
                  <c:v>32148</c:v>
                </c:pt>
                <c:pt idx="289">
                  <c:v>31461</c:v>
                </c:pt>
                <c:pt idx="290">
                  <c:v>30794</c:v>
                </c:pt>
                <c:pt idx="291">
                  <c:v>30268</c:v>
                </c:pt>
                <c:pt idx="292">
                  <c:v>29929</c:v>
                </c:pt>
                <c:pt idx="293">
                  <c:v>29649</c:v>
                </c:pt>
                <c:pt idx="294">
                  <c:v>29317</c:v>
                </c:pt>
                <c:pt idx="295">
                  <c:v>29270</c:v>
                </c:pt>
                <c:pt idx="296">
                  <c:v>28860</c:v>
                </c:pt>
                <c:pt idx="297">
                  <c:v>28960</c:v>
                </c:pt>
                <c:pt idx="298">
                  <c:v>28927</c:v>
                </c:pt>
                <c:pt idx="299">
                  <c:v>28599</c:v>
                </c:pt>
              </c:numCache>
            </c:numRef>
          </c:val>
          <c:smooth val="0"/>
          <c:extLst>
            <c:ext xmlns:c16="http://schemas.microsoft.com/office/drawing/2014/chart" uri="{C3380CC4-5D6E-409C-BE32-E72D297353CC}">
              <c16:uniqueId val="{00000000-4AED-493D-B6D2-168DC1D57E9A}"/>
            </c:ext>
          </c:extLst>
        </c:ser>
        <c:ser>
          <c:idx val="1"/>
          <c:order val="1"/>
          <c:tx>
            <c:strRef>
              <c:f>'From State&amp;Country +Charts'!$CE$3</c:f>
              <c:strCache>
                <c:ptCount val="1"/>
                <c:pt idx="0">
                  <c:v> Oregon </c:v>
                </c:pt>
              </c:strCache>
            </c:strRef>
          </c:tx>
          <c:spPr>
            <a:ln w="12700">
              <a:solidFill>
                <a:srgbClr val="FF00FF"/>
              </a:solidFill>
              <a:prstDash val="solid"/>
            </a:ln>
          </c:spPr>
          <c:marker>
            <c:symbol val="none"/>
          </c:marker>
          <c:cat>
            <c:strRef>
              <c:f>'From State&amp;Country +Charts'!$B$208:$B$507</c:f>
              <c:strCache>
                <c:ptCount val="30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pt idx="292">
                  <c:v>Nov 23</c:v>
                </c:pt>
                <c:pt idx="293">
                  <c:v>Dec 23</c:v>
                </c:pt>
                <c:pt idx="294">
                  <c:v>Jan 24</c:v>
                </c:pt>
                <c:pt idx="295">
                  <c:v>Feb 24</c:v>
                </c:pt>
                <c:pt idx="296">
                  <c:v>Mar 24</c:v>
                </c:pt>
                <c:pt idx="297">
                  <c:v>Apr 24</c:v>
                </c:pt>
                <c:pt idx="298">
                  <c:v>May 24</c:v>
                </c:pt>
                <c:pt idx="299">
                  <c:v>Jun 24</c:v>
                </c:pt>
              </c:strCache>
            </c:strRef>
          </c:cat>
          <c:val>
            <c:numRef>
              <c:f>'From State&amp;Country +Charts'!$CE$208:$CE$507</c:f>
              <c:numCache>
                <c:formatCode>_(* #,##0_);_(* \(#,##0\);_(* "-"??_);_(@_)</c:formatCode>
                <c:ptCount val="300"/>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pt idx="267">
                  <c:v>20966</c:v>
                </c:pt>
                <c:pt idx="268">
                  <c:v>21096</c:v>
                </c:pt>
                <c:pt idx="269">
                  <c:v>21032</c:v>
                </c:pt>
                <c:pt idx="270">
                  <c:v>21106</c:v>
                </c:pt>
                <c:pt idx="271">
                  <c:v>21125</c:v>
                </c:pt>
                <c:pt idx="272">
                  <c:v>20949</c:v>
                </c:pt>
                <c:pt idx="273">
                  <c:v>20602</c:v>
                </c:pt>
                <c:pt idx="274">
                  <c:v>20370</c:v>
                </c:pt>
                <c:pt idx="275">
                  <c:v>20127</c:v>
                </c:pt>
                <c:pt idx="276">
                  <c:v>19846</c:v>
                </c:pt>
                <c:pt idx="277">
                  <c:v>19865</c:v>
                </c:pt>
                <c:pt idx="278">
                  <c:v>19666</c:v>
                </c:pt>
                <c:pt idx="279">
                  <c:v>19450</c:v>
                </c:pt>
                <c:pt idx="280">
                  <c:v>19198</c:v>
                </c:pt>
                <c:pt idx="281">
                  <c:v>18659</c:v>
                </c:pt>
                <c:pt idx="282">
                  <c:v>18528</c:v>
                </c:pt>
                <c:pt idx="283">
                  <c:v>18344</c:v>
                </c:pt>
                <c:pt idx="284">
                  <c:v>18133</c:v>
                </c:pt>
                <c:pt idx="285">
                  <c:v>17931</c:v>
                </c:pt>
                <c:pt idx="286">
                  <c:v>17904</c:v>
                </c:pt>
                <c:pt idx="287">
                  <c:v>17831</c:v>
                </c:pt>
                <c:pt idx="288">
                  <c:v>17773</c:v>
                </c:pt>
                <c:pt idx="289">
                  <c:v>17513</c:v>
                </c:pt>
                <c:pt idx="290">
                  <c:v>17376</c:v>
                </c:pt>
                <c:pt idx="291">
                  <c:v>17096</c:v>
                </c:pt>
                <c:pt idx="292">
                  <c:v>17029</c:v>
                </c:pt>
                <c:pt idx="293">
                  <c:v>17114</c:v>
                </c:pt>
                <c:pt idx="294">
                  <c:v>16951</c:v>
                </c:pt>
                <c:pt idx="295">
                  <c:v>17045</c:v>
                </c:pt>
                <c:pt idx="296">
                  <c:v>16919</c:v>
                </c:pt>
                <c:pt idx="297">
                  <c:v>16905</c:v>
                </c:pt>
                <c:pt idx="298">
                  <c:v>16828</c:v>
                </c:pt>
                <c:pt idx="299">
                  <c:v>16684</c:v>
                </c:pt>
              </c:numCache>
            </c:numRef>
          </c:val>
          <c:smooth val="0"/>
          <c:extLst>
            <c:ext xmlns:c16="http://schemas.microsoft.com/office/drawing/2014/chart" uri="{C3380CC4-5D6E-409C-BE32-E72D297353CC}">
              <c16:uniqueId val="{00000001-4AED-493D-B6D2-168DC1D57E9A}"/>
            </c:ext>
          </c:extLst>
        </c:ser>
        <c:ser>
          <c:idx val="2"/>
          <c:order val="2"/>
          <c:tx>
            <c:strRef>
              <c:f>'From State&amp;Country +Charts'!$CF$3</c:f>
              <c:strCache>
                <c:ptCount val="1"/>
                <c:pt idx="0">
                  <c:v> Texas </c:v>
                </c:pt>
              </c:strCache>
            </c:strRef>
          </c:tx>
          <c:spPr>
            <a:ln w="25400">
              <a:solidFill>
                <a:srgbClr val="999933"/>
              </a:solidFill>
              <a:prstDash val="solid"/>
            </a:ln>
          </c:spPr>
          <c:marker>
            <c:symbol val="square"/>
            <c:size val="3"/>
            <c:spPr>
              <a:noFill/>
              <a:ln w="9525">
                <a:noFill/>
              </a:ln>
            </c:spPr>
          </c:marker>
          <c:cat>
            <c:strRef>
              <c:f>'From State&amp;Country +Charts'!$B$208:$B$507</c:f>
              <c:strCache>
                <c:ptCount val="30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pt idx="292">
                  <c:v>Nov 23</c:v>
                </c:pt>
                <c:pt idx="293">
                  <c:v>Dec 23</c:v>
                </c:pt>
                <c:pt idx="294">
                  <c:v>Jan 24</c:v>
                </c:pt>
                <c:pt idx="295">
                  <c:v>Feb 24</c:v>
                </c:pt>
                <c:pt idx="296">
                  <c:v>Mar 24</c:v>
                </c:pt>
                <c:pt idx="297">
                  <c:v>Apr 24</c:v>
                </c:pt>
                <c:pt idx="298">
                  <c:v>May 24</c:v>
                </c:pt>
                <c:pt idx="299">
                  <c:v>Jun 24</c:v>
                </c:pt>
              </c:strCache>
            </c:strRef>
          </c:cat>
          <c:val>
            <c:numRef>
              <c:f>'From State&amp;Country +Charts'!$CF$208:$CF$507</c:f>
              <c:numCache>
                <c:formatCode>_(* #,##0_);_(* \(#,##0\);_(* "-"??_);_(@_)</c:formatCode>
                <c:ptCount val="300"/>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pt idx="267">
                  <c:v>10003</c:v>
                </c:pt>
                <c:pt idx="268">
                  <c:v>10203</c:v>
                </c:pt>
                <c:pt idx="269">
                  <c:v>10328</c:v>
                </c:pt>
                <c:pt idx="270">
                  <c:v>10535</c:v>
                </c:pt>
                <c:pt idx="271">
                  <c:v>10579</c:v>
                </c:pt>
                <c:pt idx="272">
                  <c:v>10751</c:v>
                </c:pt>
                <c:pt idx="273">
                  <c:v>10772</c:v>
                </c:pt>
                <c:pt idx="274">
                  <c:v>10792</c:v>
                </c:pt>
                <c:pt idx="275">
                  <c:v>10802</c:v>
                </c:pt>
                <c:pt idx="276">
                  <c:v>10761</c:v>
                </c:pt>
                <c:pt idx="277">
                  <c:v>10868</c:v>
                </c:pt>
                <c:pt idx="278">
                  <c:v>10811</c:v>
                </c:pt>
                <c:pt idx="279">
                  <c:v>10764</c:v>
                </c:pt>
                <c:pt idx="280">
                  <c:v>10701</c:v>
                </c:pt>
                <c:pt idx="281">
                  <c:v>10527</c:v>
                </c:pt>
                <c:pt idx="282">
                  <c:v>10578</c:v>
                </c:pt>
                <c:pt idx="283">
                  <c:v>10642</c:v>
                </c:pt>
                <c:pt idx="284">
                  <c:v>10609</c:v>
                </c:pt>
                <c:pt idx="285">
                  <c:v>10559</c:v>
                </c:pt>
                <c:pt idx="286">
                  <c:v>10624</c:v>
                </c:pt>
                <c:pt idx="287">
                  <c:v>10663</c:v>
                </c:pt>
                <c:pt idx="288">
                  <c:v>10760</c:v>
                </c:pt>
                <c:pt idx="289">
                  <c:v>10759</c:v>
                </c:pt>
                <c:pt idx="290">
                  <c:v>10754</c:v>
                </c:pt>
                <c:pt idx="291">
                  <c:v>10620</c:v>
                </c:pt>
                <c:pt idx="292">
                  <c:v>10602</c:v>
                </c:pt>
                <c:pt idx="293">
                  <c:v>10651</c:v>
                </c:pt>
                <c:pt idx="294">
                  <c:v>10667</c:v>
                </c:pt>
                <c:pt idx="295">
                  <c:v>10763</c:v>
                </c:pt>
                <c:pt idx="296">
                  <c:v>10744</c:v>
                </c:pt>
                <c:pt idx="297">
                  <c:v>10825</c:v>
                </c:pt>
                <c:pt idx="298">
                  <c:v>10880</c:v>
                </c:pt>
                <c:pt idx="299">
                  <c:v>10871</c:v>
                </c:pt>
              </c:numCache>
            </c:numRef>
          </c:val>
          <c:smooth val="0"/>
          <c:extLst>
            <c:ext xmlns:c16="http://schemas.microsoft.com/office/drawing/2014/chart" uri="{C3380CC4-5D6E-409C-BE32-E72D297353CC}">
              <c16:uniqueId val="{00000002-4AED-493D-B6D2-168DC1D57E9A}"/>
            </c:ext>
          </c:extLst>
        </c:ser>
        <c:ser>
          <c:idx val="3"/>
          <c:order val="3"/>
          <c:tx>
            <c:strRef>
              <c:f>'From State&amp;Country +Charts'!$CG$3</c:f>
              <c:strCache>
                <c:ptCount val="1"/>
                <c:pt idx="0">
                  <c:v> Arizona </c:v>
                </c:pt>
              </c:strCache>
            </c:strRef>
          </c:tx>
          <c:marker>
            <c:symbol val="none"/>
          </c:marker>
          <c:cat>
            <c:strRef>
              <c:f>'From State&amp;Country +Charts'!$B$208:$B$507</c:f>
              <c:strCache>
                <c:ptCount val="30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pt idx="292">
                  <c:v>Nov 23</c:v>
                </c:pt>
                <c:pt idx="293">
                  <c:v>Dec 23</c:v>
                </c:pt>
                <c:pt idx="294">
                  <c:v>Jan 24</c:v>
                </c:pt>
                <c:pt idx="295">
                  <c:v>Feb 24</c:v>
                </c:pt>
                <c:pt idx="296">
                  <c:v>Mar 24</c:v>
                </c:pt>
                <c:pt idx="297">
                  <c:v>Apr 24</c:v>
                </c:pt>
                <c:pt idx="298">
                  <c:v>May 24</c:v>
                </c:pt>
                <c:pt idx="299">
                  <c:v>Jun 24</c:v>
                </c:pt>
              </c:strCache>
            </c:strRef>
          </c:cat>
          <c:val>
            <c:numRef>
              <c:f>'From State&amp;Country +Charts'!$CG$208:$CG$507</c:f>
              <c:numCache>
                <c:formatCode>_(* #,##0_);_(* \(#,##0\);_(* "-"??_);_(@_)</c:formatCode>
                <c:ptCount val="300"/>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pt idx="267">
                  <c:v>7327</c:v>
                </c:pt>
                <c:pt idx="268">
                  <c:v>7437</c:v>
                </c:pt>
                <c:pt idx="269">
                  <c:v>7532</c:v>
                </c:pt>
                <c:pt idx="270">
                  <c:v>7618</c:v>
                </c:pt>
                <c:pt idx="271">
                  <c:v>7673</c:v>
                </c:pt>
                <c:pt idx="272">
                  <c:v>7660</c:v>
                </c:pt>
                <c:pt idx="273">
                  <c:v>7661</c:v>
                </c:pt>
                <c:pt idx="274">
                  <c:v>7636</c:v>
                </c:pt>
                <c:pt idx="275">
                  <c:v>7504</c:v>
                </c:pt>
                <c:pt idx="276">
                  <c:v>7419</c:v>
                </c:pt>
                <c:pt idx="277">
                  <c:v>7487</c:v>
                </c:pt>
                <c:pt idx="278">
                  <c:v>7536</c:v>
                </c:pt>
                <c:pt idx="279">
                  <c:v>7469</c:v>
                </c:pt>
                <c:pt idx="280">
                  <c:v>7425</c:v>
                </c:pt>
                <c:pt idx="281">
                  <c:v>7261</c:v>
                </c:pt>
                <c:pt idx="282">
                  <c:v>7263</c:v>
                </c:pt>
                <c:pt idx="283">
                  <c:v>7211</c:v>
                </c:pt>
                <c:pt idx="284">
                  <c:v>7183</c:v>
                </c:pt>
                <c:pt idx="285">
                  <c:v>7074</c:v>
                </c:pt>
                <c:pt idx="286">
                  <c:v>7091</c:v>
                </c:pt>
                <c:pt idx="287">
                  <c:v>7105</c:v>
                </c:pt>
                <c:pt idx="288">
                  <c:v>7058</c:v>
                </c:pt>
                <c:pt idx="289">
                  <c:v>6999</c:v>
                </c:pt>
                <c:pt idx="290">
                  <c:v>6882</c:v>
                </c:pt>
                <c:pt idx="291">
                  <c:v>6775</c:v>
                </c:pt>
                <c:pt idx="292">
                  <c:v>6746</c:v>
                </c:pt>
                <c:pt idx="293">
                  <c:v>6787</c:v>
                </c:pt>
                <c:pt idx="294">
                  <c:v>6765</c:v>
                </c:pt>
                <c:pt idx="295">
                  <c:v>6813</c:v>
                </c:pt>
                <c:pt idx="296">
                  <c:v>6786</c:v>
                </c:pt>
                <c:pt idx="297">
                  <c:v>6832</c:v>
                </c:pt>
                <c:pt idx="298">
                  <c:v>6825</c:v>
                </c:pt>
                <c:pt idx="299">
                  <c:v>6810</c:v>
                </c:pt>
              </c:numCache>
            </c:numRef>
          </c:val>
          <c:smooth val="0"/>
          <c:extLst>
            <c:ext xmlns:c16="http://schemas.microsoft.com/office/drawing/2014/chart" uri="{C3380CC4-5D6E-409C-BE32-E72D297353CC}">
              <c16:uniqueId val="{00000003-4AED-493D-B6D2-168DC1D57E9A}"/>
            </c:ext>
          </c:extLst>
        </c:ser>
        <c:ser>
          <c:idx val="4"/>
          <c:order val="4"/>
          <c:tx>
            <c:strRef>
              <c:f>'From State&amp;Country +Charts'!$CH$3</c:f>
              <c:strCache>
                <c:ptCount val="1"/>
                <c:pt idx="0">
                  <c:v> Idaho </c:v>
                </c:pt>
              </c:strCache>
            </c:strRef>
          </c:tx>
          <c:marker>
            <c:symbol val="none"/>
          </c:marker>
          <c:cat>
            <c:strRef>
              <c:f>'From State&amp;Country +Charts'!$B$208:$B$507</c:f>
              <c:strCache>
                <c:ptCount val="300"/>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pt idx="292">
                  <c:v>Nov 23</c:v>
                </c:pt>
                <c:pt idx="293">
                  <c:v>Dec 23</c:v>
                </c:pt>
                <c:pt idx="294">
                  <c:v>Jan 24</c:v>
                </c:pt>
                <c:pt idx="295">
                  <c:v>Feb 24</c:v>
                </c:pt>
                <c:pt idx="296">
                  <c:v>Mar 24</c:v>
                </c:pt>
                <c:pt idx="297">
                  <c:v>Apr 24</c:v>
                </c:pt>
                <c:pt idx="298">
                  <c:v>May 24</c:v>
                </c:pt>
                <c:pt idx="299">
                  <c:v>Jun 24</c:v>
                </c:pt>
              </c:strCache>
            </c:strRef>
          </c:cat>
          <c:val>
            <c:numRef>
              <c:f>'From State&amp;Country +Charts'!$CH$208:$CH$507</c:f>
              <c:numCache>
                <c:formatCode>_(* #,##0_);_(* \(#,##0\);_(* "-"??_);_(@_)</c:formatCode>
                <c:ptCount val="300"/>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pt idx="267">
                  <c:v>6140</c:v>
                </c:pt>
                <c:pt idx="268">
                  <c:v>6136</c:v>
                </c:pt>
                <c:pt idx="269">
                  <c:v>6183</c:v>
                </c:pt>
                <c:pt idx="270">
                  <c:v>6237</c:v>
                </c:pt>
                <c:pt idx="271">
                  <c:v>6236</c:v>
                </c:pt>
                <c:pt idx="272">
                  <c:v>6310</c:v>
                </c:pt>
                <c:pt idx="273">
                  <c:v>6221</c:v>
                </c:pt>
                <c:pt idx="274">
                  <c:v>6210</c:v>
                </c:pt>
                <c:pt idx="275">
                  <c:v>6199</c:v>
                </c:pt>
                <c:pt idx="276">
                  <c:v>6050</c:v>
                </c:pt>
                <c:pt idx="277">
                  <c:v>6071</c:v>
                </c:pt>
                <c:pt idx="278">
                  <c:v>6074</c:v>
                </c:pt>
                <c:pt idx="279">
                  <c:v>6042</c:v>
                </c:pt>
                <c:pt idx="280">
                  <c:v>6042</c:v>
                </c:pt>
                <c:pt idx="281">
                  <c:v>5898</c:v>
                </c:pt>
                <c:pt idx="282">
                  <c:v>5879</c:v>
                </c:pt>
                <c:pt idx="283">
                  <c:v>5827</c:v>
                </c:pt>
                <c:pt idx="284">
                  <c:v>5713</c:v>
                </c:pt>
                <c:pt idx="285">
                  <c:v>5706</c:v>
                </c:pt>
                <c:pt idx="286">
                  <c:v>5712</c:v>
                </c:pt>
                <c:pt idx="287">
                  <c:v>5726</c:v>
                </c:pt>
                <c:pt idx="288">
                  <c:v>5719</c:v>
                </c:pt>
                <c:pt idx="289">
                  <c:v>5681</c:v>
                </c:pt>
                <c:pt idx="290">
                  <c:v>5566</c:v>
                </c:pt>
                <c:pt idx="291">
                  <c:v>5477</c:v>
                </c:pt>
                <c:pt idx="292">
                  <c:v>5443</c:v>
                </c:pt>
                <c:pt idx="293">
                  <c:v>5409</c:v>
                </c:pt>
                <c:pt idx="294">
                  <c:v>5333</c:v>
                </c:pt>
                <c:pt idx="295">
                  <c:v>5315</c:v>
                </c:pt>
                <c:pt idx="296">
                  <c:v>5229</c:v>
                </c:pt>
                <c:pt idx="297">
                  <c:v>5239</c:v>
                </c:pt>
                <c:pt idx="298">
                  <c:v>5254</c:v>
                </c:pt>
                <c:pt idx="299">
                  <c:v>5208</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9"/>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8889649698390804"/>
          <c:y val="0.11432219057311646"/>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 ALABAMA </c:v>
                </c:pt>
                <c:pt idx="1">
                  <c:v> ALASKA </c:v>
                </c:pt>
                <c:pt idx="2">
                  <c:v> ARIZONA </c:v>
                </c:pt>
                <c:pt idx="3">
                  <c:v> ARKANSAS </c:v>
                </c:pt>
                <c:pt idx="4">
                  <c:v> CALIFORNIA </c:v>
                </c:pt>
                <c:pt idx="5">
                  <c:v> COLORADO </c:v>
                </c:pt>
                <c:pt idx="6">
                  <c:v> CONNECTICUT </c:v>
                </c:pt>
                <c:pt idx="7">
                  <c:v> DELAWARE </c:v>
                </c:pt>
                <c:pt idx="8">
                  <c:v> FLORIDA </c:v>
                </c:pt>
                <c:pt idx="9">
                  <c:v> GEORGIA </c:v>
                </c:pt>
                <c:pt idx="10">
                  <c:v> HAWAII </c:v>
                </c:pt>
                <c:pt idx="11">
                  <c:v> IDAHO </c:v>
                </c:pt>
                <c:pt idx="12">
                  <c:v> ILLINOIS </c:v>
                </c:pt>
                <c:pt idx="13">
                  <c:v> INDIANA </c:v>
                </c:pt>
                <c:pt idx="14">
                  <c:v> IOWA </c:v>
                </c:pt>
                <c:pt idx="15">
                  <c:v> KANSAS </c:v>
                </c:pt>
                <c:pt idx="16">
                  <c:v> KENTUCKY </c:v>
                </c:pt>
                <c:pt idx="17">
                  <c:v> LOUISIANA </c:v>
                </c:pt>
                <c:pt idx="18">
                  <c:v> MAINE </c:v>
                </c:pt>
                <c:pt idx="19">
                  <c:v> MARYLAND </c:v>
                </c:pt>
                <c:pt idx="20">
                  <c:v> MASSACHUSETTS </c:v>
                </c:pt>
                <c:pt idx="21">
                  <c:v> MICHIGAN </c:v>
                </c:pt>
                <c:pt idx="22">
                  <c:v> MINNESOTA </c:v>
                </c:pt>
                <c:pt idx="23">
                  <c:v> MISSISSIPPI </c:v>
                </c:pt>
                <c:pt idx="24">
                  <c:v> MISSOURI </c:v>
                </c:pt>
                <c:pt idx="25">
                  <c:v> MONTANA </c:v>
                </c:pt>
                <c:pt idx="26">
                  <c:v> NEBRASKA </c:v>
                </c:pt>
                <c:pt idx="27">
                  <c:v> NEVADA </c:v>
                </c:pt>
                <c:pt idx="28">
                  <c:v> NEW HAMPSHIRE </c:v>
                </c:pt>
                <c:pt idx="29">
                  <c:v> NEW JERSEY </c:v>
                </c:pt>
                <c:pt idx="30">
                  <c:v> NEW MEXICO </c:v>
                </c:pt>
                <c:pt idx="31">
                  <c:v> NEW YORK </c:v>
                </c:pt>
                <c:pt idx="32">
                  <c:v> NORTH CAROLINA </c:v>
                </c:pt>
                <c:pt idx="33">
                  <c:v> NORTH DAKOTA </c:v>
                </c:pt>
                <c:pt idx="34">
                  <c:v> OHIO </c:v>
                </c:pt>
                <c:pt idx="35">
                  <c:v> OKLAHOMA </c:v>
                </c:pt>
                <c:pt idx="36">
                  <c:v> OREGON </c:v>
                </c:pt>
                <c:pt idx="37">
                  <c:v> PENNSYLVANIA </c:v>
                </c:pt>
                <c:pt idx="38">
                  <c:v> RHODE ISLAND </c:v>
                </c:pt>
                <c:pt idx="39">
                  <c:v> SOUTH CAROLINA </c:v>
                </c:pt>
                <c:pt idx="40">
                  <c:v> SOUTH DAKOTA </c:v>
                </c:pt>
                <c:pt idx="41">
                  <c:v> TENNESSEE </c:v>
                </c:pt>
                <c:pt idx="42">
                  <c:v> TEXAS </c:v>
                </c:pt>
                <c:pt idx="43">
                  <c:v> UTAH </c:v>
                </c:pt>
                <c:pt idx="44">
                  <c:v> VERMONT </c:v>
                </c:pt>
                <c:pt idx="45">
                  <c:v> VIRGINIA </c:v>
                </c:pt>
                <c:pt idx="46">
                  <c:v> WEST VIRGINIA </c:v>
                </c:pt>
                <c:pt idx="47">
                  <c:v> WISCONSIN </c:v>
                </c:pt>
                <c:pt idx="48">
                  <c:v> WYOMING </c:v>
                </c:pt>
                <c:pt idx="49">
                  <c:v> WASH. DC </c:v>
                </c:pt>
              </c:strCache>
            </c:strRef>
          </c:cat>
          <c:val>
            <c:numRef>
              <c:f>('From State&amp;Country +Charts'!$D$570:$AW$570,'From State&amp;Country +Charts'!$AY$570:$BB$570)</c:f>
              <c:numCache>
                <c:formatCode>_(* #,##0_);_(* \(#,##0\);_(* "-"??_);_(@_)</c:formatCode>
                <c:ptCount val="50"/>
                <c:pt idx="0">
                  <c:v>29350.5</c:v>
                </c:pt>
                <c:pt idx="1">
                  <c:v>135613.5</c:v>
                </c:pt>
                <c:pt idx="2">
                  <c:v>214052</c:v>
                </c:pt>
                <c:pt idx="3">
                  <c:v>27530.5</c:v>
                </c:pt>
                <c:pt idx="4">
                  <c:v>1236714.5</c:v>
                </c:pt>
                <c:pt idx="5">
                  <c:v>171981</c:v>
                </c:pt>
                <c:pt idx="6">
                  <c:v>28138</c:v>
                </c:pt>
                <c:pt idx="7">
                  <c:v>6262.5</c:v>
                </c:pt>
                <c:pt idx="8">
                  <c:v>189423</c:v>
                </c:pt>
                <c:pt idx="9">
                  <c:v>85976</c:v>
                </c:pt>
                <c:pt idx="10">
                  <c:v>93320.5</c:v>
                </c:pt>
                <c:pt idx="11">
                  <c:v>224809.5</c:v>
                </c:pt>
                <c:pt idx="12">
                  <c:v>123377.5</c:v>
                </c:pt>
                <c:pt idx="13">
                  <c:v>47377</c:v>
                </c:pt>
                <c:pt idx="14">
                  <c:v>35909.5</c:v>
                </c:pt>
                <c:pt idx="15">
                  <c:v>47730.5</c:v>
                </c:pt>
                <c:pt idx="16">
                  <c:v>23188</c:v>
                </c:pt>
                <c:pt idx="17">
                  <c:v>35490.5</c:v>
                </c:pt>
                <c:pt idx="18">
                  <c:v>13380.5</c:v>
                </c:pt>
                <c:pt idx="19">
                  <c:v>48794</c:v>
                </c:pt>
                <c:pt idx="20">
                  <c:v>60210</c:v>
                </c:pt>
                <c:pt idx="21">
                  <c:v>96842</c:v>
                </c:pt>
                <c:pt idx="22">
                  <c:v>77180.5</c:v>
                </c:pt>
                <c:pt idx="23">
                  <c:v>15421</c:v>
                </c:pt>
                <c:pt idx="24">
                  <c:v>60506</c:v>
                </c:pt>
                <c:pt idx="25">
                  <c:v>122273</c:v>
                </c:pt>
                <c:pt idx="26">
                  <c:v>27481.5</c:v>
                </c:pt>
                <c:pt idx="27">
                  <c:v>120258</c:v>
                </c:pt>
                <c:pt idx="28">
                  <c:v>14545.5</c:v>
                </c:pt>
                <c:pt idx="29">
                  <c:v>52957</c:v>
                </c:pt>
                <c:pt idx="30">
                  <c:v>48633</c:v>
                </c:pt>
                <c:pt idx="31">
                  <c:v>113054</c:v>
                </c:pt>
                <c:pt idx="32">
                  <c:v>81034.5</c:v>
                </c:pt>
                <c:pt idx="33">
                  <c:v>22417.5</c:v>
                </c:pt>
                <c:pt idx="34">
                  <c:v>77940.5</c:v>
                </c:pt>
                <c:pt idx="35">
                  <c:v>44731</c:v>
                </c:pt>
                <c:pt idx="36">
                  <c:v>708674</c:v>
                </c:pt>
                <c:pt idx="37">
                  <c:v>71164.5</c:v>
                </c:pt>
                <c:pt idx="38">
                  <c:v>7653</c:v>
                </c:pt>
                <c:pt idx="39">
                  <c:v>33255.5</c:v>
                </c:pt>
                <c:pt idx="40">
                  <c:v>19591.5</c:v>
                </c:pt>
                <c:pt idx="41">
                  <c:v>51925.5</c:v>
                </c:pt>
                <c:pt idx="42">
                  <c:v>289802</c:v>
                </c:pt>
                <c:pt idx="43">
                  <c:v>106301.5</c:v>
                </c:pt>
                <c:pt idx="44">
                  <c:v>8560</c:v>
                </c:pt>
                <c:pt idx="45">
                  <c:v>95323</c:v>
                </c:pt>
                <c:pt idx="46">
                  <c:v>7199.5</c:v>
                </c:pt>
                <c:pt idx="47">
                  <c:v>59468.5</c:v>
                </c:pt>
                <c:pt idx="48">
                  <c:v>27488</c:v>
                </c:pt>
                <c:pt idx="49">
                  <c:v>10255</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 uri="{C183D7F6-B498-43B3-948B-1728B52AA6E4}">
              <adec:decorative xmlns:adec="http://schemas.microsoft.com/office/drawing/2017/decorative" val="1"/>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descr="Chart depicting the number of new Washing State driver licenses since 1982, organized by state">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3"/>
  <sheetViews>
    <sheetView showGridLines="0" tabSelected="1" zoomScaleNormal="100" workbookViewId="0">
      <selection activeCell="B7" sqref="B7:H7"/>
    </sheetView>
  </sheetViews>
  <sheetFormatPr defaultColWidth="8.90625" defaultRowHeight="13.8" x14ac:dyDescent="0.25"/>
  <cols>
    <col min="1" max="1" width="3.08984375" style="33" customWidth="1"/>
    <col min="2" max="2" width="19.36328125" style="33" customWidth="1"/>
    <col min="3" max="4" width="11" style="33" customWidth="1"/>
    <col min="5" max="5" width="12" style="33" customWidth="1"/>
    <col min="6" max="6" width="12.1796875" style="33" bestFit="1" customWidth="1"/>
    <col min="7" max="7" width="11.81640625" style="33" customWidth="1"/>
    <col min="8" max="8" width="12" style="33" customWidth="1"/>
    <col min="9" max="9" width="9.1796875" style="33" customWidth="1"/>
    <col min="10" max="16384" width="8.90625" style="33"/>
  </cols>
  <sheetData>
    <row r="2" spans="2:10" ht="14.4" thickBot="1" x14ac:dyDescent="0.3"/>
    <row r="3" spans="2:10" s="81" customFormat="1" ht="26.7" customHeight="1" thickTop="1" thickBot="1" x14ac:dyDescent="0.3">
      <c r="B3" s="33"/>
      <c r="C3" s="118"/>
      <c r="D3" s="82">
        <f>'OSDR Data'!A$494</f>
        <v>45444</v>
      </c>
      <c r="E3" s="83"/>
      <c r="F3" s="84"/>
      <c r="G3" s="85" t="s">
        <v>628</v>
      </c>
      <c r="H3" s="86">
        <f>D3</f>
        <v>45444</v>
      </c>
      <c r="I3" s="87"/>
    </row>
    <row r="4" spans="2:10" ht="21.45" customHeight="1" thickBot="1" x14ac:dyDescent="0.35">
      <c r="B4" s="74"/>
      <c r="C4" s="132" t="s">
        <v>839</v>
      </c>
      <c r="D4" s="132" t="s">
        <v>822</v>
      </c>
      <c r="E4" s="129" t="s">
        <v>323</v>
      </c>
      <c r="F4" s="75" t="str">
        <f>C4</f>
        <v>2024</v>
      </c>
      <c r="G4" s="73" t="str">
        <f>D4</f>
        <v>2023</v>
      </c>
      <c r="H4" s="76" t="s">
        <v>323</v>
      </c>
      <c r="I4" s="34"/>
    </row>
    <row r="5" spans="2:10" ht="25.35" customHeight="1" thickTop="1" x14ac:dyDescent="0.25">
      <c r="B5" s="119" t="s">
        <v>316</v>
      </c>
      <c r="C5" s="78">
        <f>'OSDR Data'!AG$494</f>
        <v>13438</v>
      </c>
      <c r="D5" s="77">
        <f>'OSDR Data'!AC$482</f>
        <v>14855</v>
      </c>
      <c r="E5" s="130">
        <f>IFERROR(ROUND(((C5-D5)/D5)*100,1),100)</f>
        <v>-9.5</v>
      </c>
      <c r="F5" s="79">
        <f>'OSDR Data'!AD$494</f>
        <v>161746</v>
      </c>
      <c r="G5" s="77">
        <f>'OSDR Data'!AD$482</f>
        <v>173391</v>
      </c>
      <c r="H5" s="80">
        <f>ROUND(((F5-G5)/G5)*100,1)</f>
        <v>-6.7</v>
      </c>
      <c r="I5" s="35"/>
      <c r="J5" s="36" t="s">
        <v>320</v>
      </c>
    </row>
    <row r="6" spans="2:10" ht="25.35" customHeight="1" thickBot="1" x14ac:dyDescent="0.3">
      <c r="B6" s="128" t="s">
        <v>649</v>
      </c>
      <c r="C6" s="106">
        <f>ROUND(C5/$J16,0)</f>
        <v>3360</v>
      </c>
      <c r="D6" s="127">
        <f>ROUND(D5/$J17,0)</f>
        <v>3714</v>
      </c>
      <c r="E6" s="131">
        <f>IFERROR(ROUND(((C6-D6)/D6)*100,1),100)</f>
        <v>-9.5</v>
      </c>
      <c r="F6" s="107">
        <f>ROUND(F5/$H27,0)</f>
        <v>3111</v>
      </c>
      <c r="G6" s="127">
        <f>ROUND(G5/$H28,0)</f>
        <v>3334</v>
      </c>
      <c r="H6" s="108">
        <f>ROUND(((F6-G6)/G6)*100,1)</f>
        <v>-6.7</v>
      </c>
      <c r="I6" s="35"/>
      <c r="J6" s="58">
        <f>C5-D5</f>
        <v>-1417</v>
      </c>
    </row>
    <row r="7" spans="2:10" ht="21.15" hidden="1" customHeight="1" thickTop="1" thickBot="1" x14ac:dyDescent="0.3">
      <c r="B7" s="210" t="s">
        <v>652</v>
      </c>
      <c r="C7" s="211"/>
      <c r="D7" s="211"/>
      <c r="E7" s="211"/>
      <c r="F7" s="211"/>
      <c r="G7" s="211"/>
      <c r="H7" s="212"/>
      <c r="I7" s="35"/>
      <c r="J7" s="58"/>
    </row>
    <row r="8" spans="2:10" ht="20.85" customHeight="1" thickTop="1" x14ac:dyDescent="0.25">
      <c r="B8" s="93" t="s">
        <v>317</v>
      </c>
      <c r="C8" s="95">
        <f>'OSDR Data'!B$494</f>
        <v>2301</v>
      </c>
      <c r="D8" s="94">
        <f>'OSDR Data'!B$482</f>
        <v>2629</v>
      </c>
      <c r="E8" s="96">
        <f t="shared" ref="E8:E12" si="0">IFERROR(ROUND(((C8-D8)/D8)*100,1),100)</f>
        <v>-12.5</v>
      </c>
      <c r="F8" s="97">
        <f>'OSDR Data'!D$494</f>
        <v>28599</v>
      </c>
      <c r="G8" s="94">
        <f>'OSDR Data'!D$482</f>
        <v>32727</v>
      </c>
      <c r="H8" s="98">
        <f>ROUND(((F8-G8)/G8)*100,1)</f>
        <v>-12.6</v>
      </c>
      <c r="I8" s="37"/>
    </row>
    <row r="9" spans="2:10" ht="20.85" customHeight="1" x14ac:dyDescent="0.25">
      <c r="B9" s="99" t="s">
        <v>318</v>
      </c>
      <c r="C9" s="101">
        <f>'OSDR Data'!F$494</f>
        <v>1353</v>
      </c>
      <c r="D9" s="100">
        <f>'OSDR Data'!F$482</f>
        <v>1497</v>
      </c>
      <c r="E9" s="102">
        <f t="shared" si="0"/>
        <v>-9.6</v>
      </c>
      <c r="F9" s="103">
        <f>'OSDR Data'!H$494</f>
        <v>16684</v>
      </c>
      <c r="G9" s="100">
        <f>'OSDR Data'!H$482</f>
        <v>17831</v>
      </c>
      <c r="H9" s="104">
        <f>ROUND(((F9-G9)/G9)*100,1)</f>
        <v>-6.4</v>
      </c>
      <c r="I9" s="37"/>
    </row>
    <row r="10" spans="2:10" ht="20.85" customHeight="1" x14ac:dyDescent="0.25">
      <c r="B10" s="99" t="s">
        <v>319</v>
      </c>
      <c r="C10" s="101">
        <f>'OSDR Data'!J$494</f>
        <v>989</v>
      </c>
      <c r="D10" s="100">
        <f>'OSDR Data'!J$482</f>
        <v>998</v>
      </c>
      <c r="E10" s="102">
        <f t="shared" si="0"/>
        <v>-0.9</v>
      </c>
      <c r="F10" s="103">
        <f>'OSDR Data'!L$494</f>
        <v>10871</v>
      </c>
      <c r="G10" s="100">
        <f>'OSDR Data'!L$482</f>
        <v>10663</v>
      </c>
      <c r="H10" s="104">
        <f>ROUND(((F10-G10)/G10)*100,1)</f>
        <v>2</v>
      </c>
      <c r="I10" s="37"/>
    </row>
    <row r="11" spans="2:10" ht="20.85" customHeight="1" x14ac:dyDescent="0.25">
      <c r="B11" s="93" t="s">
        <v>647</v>
      </c>
      <c r="C11" s="95">
        <f>'OSDR Data'!N$494</f>
        <v>631</v>
      </c>
      <c r="D11" s="94">
        <f>'OSDR Data'!N$482</f>
        <v>646</v>
      </c>
      <c r="E11" s="96">
        <f t="shared" si="0"/>
        <v>-2.2999999999999998</v>
      </c>
      <c r="F11" s="97">
        <f>'OSDR Data'!P$494</f>
        <v>6810</v>
      </c>
      <c r="G11" s="94">
        <f>'OSDR Data'!P$482</f>
        <v>7105</v>
      </c>
      <c r="H11" s="98">
        <f>ROUND(((F11-G11)/G11)*100,1)</f>
        <v>-4.2</v>
      </c>
      <c r="I11" s="37"/>
    </row>
    <row r="12" spans="2:10" ht="20.85" customHeight="1" thickBot="1" x14ac:dyDescent="0.3">
      <c r="B12" s="105" t="s">
        <v>648</v>
      </c>
      <c r="C12" s="89">
        <f>'OSDR Data'!R$494</f>
        <v>478</v>
      </c>
      <c r="D12" s="88">
        <f>'OSDR Data'!R$482</f>
        <v>524</v>
      </c>
      <c r="E12" s="90">
        <f t="shared" si="0"/>
        <v>-8.8000000000000007</v>
      </c>
      <c r="F12" s="91">
        <f>'OSDR Data'!T$494</f>
        <v>5208</v>
      </c>
      <c r="G12" s="88">
        <f>'OSDR Data'!T$482</f>
        <v>5726</v>
      </c>
      <c r="H12" s="92">
        <f>ROUND(((F12-G12)/G12)*100,1)</f>
        <v>-9</v>
      </c>
      <c r="I12" s="37"/>
    </row>
    <row r="13" spans="2:10" ht="16.2" thickTop="1" x14ac:dyDescent="0.25">
      <c r="B13" s="59"/>
      <c r="C13" s="60"/>
      <c r="D13" s="60"/>
      <c r="E13" s="60"/>
      <c r="F13" s="60"/>
      <c r="G13" s="60"/>
      <c r="H13" s="60"/>
    </row>
    <row r="14" spans="2:10" ht="7.5" customHeight="1" x14ac:dyDescent="0.25">
      <c r="B14" s="59"/>
      <c r="C14" s="60"/>
      <c r="D14" s="60"/>
      <c r="E14" s="60"/>
      <c r="F14" s="60"/>
      <c r="G14" s="60"/>
      <c r="H14" s="60"/>
    </row>
    <row r="15" spans="2:10" ht="6.9" customHeight="1" x14ac:dyDescent="0.25">
      <c r="B15" s="59"/>
      <c r="C15" s="60"/>
      <c r="D15" s="60"/>
      <c r="E15" s="60"/>
      <c r="F15" s="60"/>
      <c r="G15" s="60"/>
      <c r="H15" s="60"/>
    </row>
    <row r="16" spans="2:10" ht="20.399999999999999" customHeight="1" x14ac:dyDescent="0.25">
      <c r="B16" s="62" t="s">
        <v>635</v>
      </c>
      <c r="C16" s="63"/>
      <c r="D16" s="208">
        <f>'From State&amp;Country +Charts'!$BU$506+1</f>
        <v>45444</v>
      </c>
      <c r="E16" s="209"/>
      <c r="F16" s="61" t="s">
        <v>818</v>
      </c>
      <c r="G16" s="208">
        <f>'From State&amp;Country +Charts'!$BU$507</f>
        <v>45473</v>
      </c>
      <c r="H16" s="209"/>
      <c r="I16" s="64" t="s">
        <v>838</v>
      </c>
      <c r="J16" s="109" t="str">
        <f>LEFT(I16,1)</f>
        <v>4</v>
      </c>
    </row>
    <row r="17" spans="2:10" ht="20.399999999999999" customHeight="1" x14ac:dyDescent="0.25">
      <c r="B17" s="62" t="s">
        <v>636</v>
      </c>
      <c r="C17" s="63"/>
      <c r="D17" s="208">
        <f>'From State&amp;Country +Charts'!$BU$494+1</f>
        <v>45078</v>
      </c>
      <c r="E17" s="209"/>
      <c r="F17" s="61" t="s">
        <v>818</v>
      </c>
      <c r="G17" s="208">
        <f>'From State&amp;Country +Charts'!$BU$495</f>
        <v>45107</v>
      </c>
      <c r="H17" s="209"/>
      <c r="I17" s="64" t="s">
        <v>838</v>
      </c>
      <c r="J17" s="109" t="str">
        <f>LEFT(I17,1)</f>
        <v>4</v>
      </c>
    </row>
    <row r="18" spans="2:10" ht="16.5" customHeight="1" x14ac:dyDescent="0.25">
      <c r="B18" s="120"/>
      <c r="C18" s="121"/>
      <c r="D18" s="122"/>
      <c r="E18" s="123"/>
      <c r="F18" s="124"/>
      <c r="G18" s="122"/>
      <c r="H18" s="123"/>
      <c r="I18" s="125"/>
      <c r="J18" s="126"/>
    </row>
    <row r="19" spans="2:10" ht="20.399999999999999" customHeight="1" x14ac:dyDescent="0.25">
      <c r="B19" s="110" t="s">
        <v>651</v>
      </c>
      <c r="C19" s="111"/>
      <c r="D19" s="111"/>
      <c r="E19" s="111"/>
      <c r="F19" s="112"/>
      <c r="G19" s="115">
        <f>C6</f>
        <v>3360</v>
      </c>
      <c r="H19" s="123"/>
      <c r="I19" s="125"/>
      <c r="J19" s="126"/>
    </row>
    <row r="20" spans="2:10" ht="20.399999999999999" customHeight="1" x14ac:dyDescent="0.25">
      <c r="B20" s="113" t="s">
        <v>650</v>
      </c>
      <c r="C20" s="111"/>
      <c r="D20" s="114"/>
      <c r="E20" s="111"/>
      <c r="F20" s="112"/>
      <c r="G20" s="115">
        <f>D6</f>
        <v>3714</v>
      </c>
      <c r="H20" s="123"/>
      <c r="I20" s="125"/>
      <c r="J20" s="126"/>
    </row>
    <row r="21" spans="2:10" ht="20.399999999999999" customHeight="1" x14ac:dyDescent="0.25">
      <c r="B21" s="113"/>
      <c r="C21" s="111"/>
      <c r="D21" s="111"/>
      <c r="E21" s="111" t="s">
        <v>494</v>
      </c>
      <c r="F21" s="112"/>
      <c r="G21" s="116">
        <f>G19-G20</f>
        <v>-354</v>
      </c>
      <c r="H21" s="186">
        <f>G21/G20</f>
        <v>-9.5315024232633286E-2</v>
      </c>
      <c r="I21" s="125"/>
      <c r="J21" s="126"/>
    </row>
    <row r="23" spans="2:10" ht="20.100000000000001" customHeight="1" x14ac:dyDescent="0.25">
      <c r="B23" s="110" t="s">
        <v>493</v>
      </c>
      <c r="C23" s="111"/>
      <c r="D23" s="111"/>
      <c r="E23" s="111"/>
      <c r="F23" s="112"/>
      <c r="G23" s="115">
        <f>C5</f>
        <v>13438</v>
      </c>
      <c r="H23" s="34"/>
      <c r="I23" s="34"/>
    </row>
    <row r="24" spans="2:10" ht="20.100000000000001" customHeight="1" x14ac:dyDescent="0.25">
      <c r="B24" s="113" t="s">
        <v>632</v>
      </c>
      <c r="C24" s="111"/>
      <c r="D24" s="114"/>
      <c r="E24" s="111"/>
      <c r="F24" s="112"/>
      <c r="G24" s="115">
        <f>D5</f>
        <v>14855</v>
      </c>
      <c r="H24" s="34"/>
      <c r="I24" s="34"/>
    </row>
    <row r="25" spans="2:10" ht="20.100000000000001" customHeight="1" x14ac:dyDescent="0.25">
      <c r="B25" s="113"/>
      <c r="C25" s="111"/>
      <c r="D25" s="111"/>
      <c r="E25" s="111" t="s">
        <v>494</v>
      </c>
      <c r="F25" s="112"/>
      <c r="G25" s="116">
        <f>G23-G24</f>
        <v>-1417</v>
      </c>
      <c r="H25" s="38"/>
    </row>
    <row r="27" spans="2:10" ht="20.100000000000001" customHeight="1" x14ac:dyDescent="0.25">
      <c r="B27" s="110" t="s">
        <v>629</v>
      </c>
      <c r="C27" s="111"/>
      <c r="D27" s="111"/>
      <c r="E27" s="111"/>
      <c r="F27" s="112"/>
      <c r="G27" s="115">
        <f>F5</f>
        <v>161746</v>
      </c>
      <c r="H27" s="117">
        <v>52</v>
      </c>
    </row>
    <row r="28" spans="2:10" ht="20.100000000000001" customHeight="1" x14ac:dyDescent="0.25">
      <c r="B28" s="113" t="s">
        <v>630</v>
      </c>
      <c r="C28" s="111"/>
      <c r="D28" s="114"/>
      <c r="E28" s="111"/>
      <c r="F28" s="112"/>
      <c r="G28" s="115">
        <f>G5</f>
        <v>173391</v>
      </c>
      <c r="H28" s="117">
        <v>52</v>
      </c>
    </row>
    <row r="29" spans="2:10" ht="20.100000000000001" customHeight="1" x14ac:dyDescent="0.25">
      <c r="B29" s="113"/>
      <c r="C29" s="111"/>
      <c r="D29" s="111"/>
      <c r="E29" s="111" t="s">
        <v>494</v>
      </c>
      <c r="F29" s="112"/>
      <c r="G29" s="116">
        <f>G27-G28</f>
        <v>-11645</v>
      </c>
    </row>
    <row r="31" spans="2:10" x14ac:dyDescent="0.25">
      <c r="B31" s="65"/>
    </row>
    <row r="32" spans="2:10" x14ac:dyDescent="0.25">
      <c r="B32" s="65"/>
    </row>
    <row r="33" spans="2:2" x14ac:dyDescent="0.25">
      <c r="B33" s="3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36"/>
  <sheetViews>
    <sheetView showGridLines="0" zoomScale="75" zoomScaleNormal="75" workbookViewId="0">
      <pane xSplit="1" ySplit="1" topLeftCell="F2" activePane="bottomRight" state="frozen"/>
      <selection activeCell="A360" sqref="A360:IV360"/>
      <selection pane="topRight" activeCell="A360" sqref="A360:IV360"/>
      <selection pane="bottomLeft" activeCell="A360" sqref="A360:IV360"/>
      <selection pane="bottomRight" activeCell="AM483" sqref="B483:AM494"/>
    </sheetView>
  </sheetViews>
  <sheetFormatPr defaultRowHeight="15.6" x14ac:dyDescent="0.3"/>
  <cols>
    <col min="1" max="1" width="11" style="19" customWidth="1"/>
    <col min="2" max="2" width="8.08984375" style="4" customWidth="1"/>
    <col min="3" max="3" width="1.1796875" style="4" customWidth="1"/>
    <col min="4" max="4" width="10" style="4" bestFit="1" customWidth="1"/>
    <col min="5" max="5" width="3.81640625" style="4" customWidth="1"/>
    <col min="6" max="6" width="7.81640625" style="4" customWidth="1"/>
    <col min="7" max="7" width="1.1796875" style="4" customWidth="1"/>
    <col min="8" max="8" width="8.1796875" style="4" customWidth="1"/>
    <col min="9" max="9" width="3.81640625" style="4" customWidth="1"/>
    <col min="10" max="10" width="6.6328125" style="4" customWidth="1"/>
    <col min="11" max="11" width="1.1796875" style="4" customWidth="1"/>
    <col min="12" max="12" width="6.6328125" style="4" customWidth="1"/>
    <col min="13" max="13" width="3.08984375" style="4" customWidth="1"/>
    <col min="14" max="14" width="6.6328125" style="4" customWidth="1"/>
    <col min="15" max="15" width="1.1796875" style="4" customWidth="1"/>
    <col min="16" max="16" width="6.6328125" style="4" customWidth="1"/>
    <col min="17" max="17" width="3.08984375" style="4" customWidth="1"/>
    <col min="18" max="18" width="6.6328125" style="4" customWidth="1"/>
    <col min="19" max="19" width="1.1796875" style="4" customWidth="1"/>
    <col min="20" max="20" width="6.6328125" style="4" customWidth="1"/>
    <col min="21" max="21" width="3.08984375" customWidth="1"/>
    <col min="22" max="22" width="9.1796875" customWidth="1"/>
    <col min="23" max="23" width="6.90625" customWidth="1"/>
    <col min="24" max="26" width="7" customWidth="1"/>
    <col min="27" max="28" width="2.81640625" customWidth="1"/>
    <col min="29" max="29" width="10" style="4" bestFit="1" customWidth="1"/>
    <col min="30" max="30" width="10.1796875" style="4" customWidth="1"/>
    <col min="31" max="31" width="12.08984375" customWidth="1"/>
    <col min="32" max="32" width="2.1796875" customWidth="1"/>
    <col min="33" max="33" width="7.6328125" style="4" customWidth="1"/>
    <col min="34" max="34" width="7.81640625" style="4" customWidth="1"/>
    <col min="35" max="35" width="8.08984375" style="4" customWidth="1"/>
    <col min="36" max="36" width="11" style="4" bestFit="1" customWidth="1"/>
    <col min="37" max="37" width="10" style="4" bestFit="1" customWidth="1"/>
    <col min="38" max="38" width="11" style="4" bestFit="1" customWidth="1"/>
  </cols>
  <sheetData>
    <row r="1" spans="1:39" s="17" customFormat="1" ht="46.8" x14ac:dyDescent="0.3">
      <c r="A1" s="15"/>
      <c r="B1" s="192" t="s">
        <v>327</v>
      </c>
      <c r="C1" s="192"/>
      <c r="D1" s="196" t="s">
        <v>328</v>
      </c>
      <c r="E1" s="196"/>
      <c r="F1" s="192" t="s">
        <v>329</v>
      </c>
      <c r="G1" s="192"/>
      <c r="H1" s="196" t="s">
        <v>330</v>
      </c>
      <c r="I1" s="196"/>
      <c r="J1" s="192" t="s">
        <v>331</v>
      </c>
      <c r="K1" s="192"/>
      <c r="L1" s="196" t="s">
        <v>332</v>
      </c>
      <c r="M1" s="192"/>
      <c r="N1" s="192" t="s">
        <v>641</v>
      </c>
      <c r="O1" s="192"/>
      <c r="P1" s="196" t="s">
        <v>642</v>
      </c>
      <c r="Q1" s="192"/>
      <c r="R1" s="192" t="s">
        <v>643</v>
      </c>
      <c r="S1" s="192"/>
      <c r="T1" s="196" t="s">
        <v>644</v>
      </c>
      <c r="U1" s="15"/>
      <c r="V1" s="16" t="s">
        <v>291</v>
      </c>
      <c r="W1" s="16" t="s">
        <v>292</v>
      </c>
      <c r="X1" s="16" t="s">
        <v>293</v>
      </c>
      <c r="Y1" s="16" t="s">
        <v>645</v>
      </c>
      <c r="Z1" s="16" t="s">
        <v>646</v>
      </c>
      <c r="AC1" s="192" t="s">
        <v>333</v>
      </c>
      <c r="AD1" s="193" t="s">
        <v>334</v>
      </c>
      <c r="AE1" s="18" t="s">
        <v>335</v>
      </c>
      <c r="AF1" s="18"/>
      <c r="AG1" s="195" t="s">
        <v>294</v>
      </c>
      <c r="AH1" s="195" t="s">
        <v>295</v>
      </c>
      <c r="AI1" s="192" t="s">
        <v>296</v>
      </c>
      <c r="AJ1" s="192" t="s">
        <v>336</v>
      </c>
      <c r="AK1" s="195" t="s">
        <v>297</v>
      </c>
      <c r="AL1" s="195" t="s">
        <v>298</v>
      </c>
      <c r="AM1" s="17" t="s">
        <v>299</v>
      </c>
    </row>
    <row r="2" spans="1:39" x14ac:dyDescent="0.3">
      <c r="A2" s="19" t="s">
        <v>92</v>
      </c>
      <c r="B2" s="4">
        <v>1554</v>
      </c>
      <c r="F2" s="4">
        <v>937</v>
      </c>
      <c r="J2" s="4">
        <v>237</v>
      </c>
      <c r="N2" s="4">
        <f>'From State&amp;Country +Charts'!F15</f>
        <v>156</v>
      </c>
      <c r="R2" s="4">
        <f>'From State&amp;Country +Charts'!O15</f>
        <v>341</v>
      </c>
      <c r="V2" s="7">
        <f>B2/AC2</f>
        <v>0.2422069825436409</v>
      </c>
      <c r="W2" s="7">
        <f>F2/AC2</f>
        <v>0.14604114713216956</v>
      </c>
      <c r="X2" s="7">
        <f>J2/AC2</f>
        <v>3.6938902743142148E-2</v>
      </c>
      <c r="Y2" s="7">
        <f>N2/AC2</f>
        <v>2.4314214463840397E-2</v>
      </c>
      <c r="Z2" s="7">
        <f>R2/AC2</f>
        <v>5.3148379052369077E-2</v>
      </c>
      <c r="AC2" s="4">
        <v>6416</v>
      </c>
      <c r="AG2" s="4">
        <f>AC2</f>
        <v>6416</v>
      </c>
      <c r="AM2" s="20">
        <v>5.5798004987531173E-2</v>
      </c>
    </row>
    <row r="3" spans="1:39" x14ac:dyDescent="0.3">
      <c r="A3" s="19" t="s">
        <v>93</v>
      </c>
      <c r="B3" s="4">
        <v>1650.5</v>
      </c>
      <c r="F3" s="4">
        <v>1038.5</v>
      </c>
      <c r="J3" s="4">
        <v>245.5</v>
      </c>
      <c r="N3" s="4">
        <f>'From State&amp;Country +Charts'!F16</f>
        <v>158.5</v>
      </c>
      <c r="R3" s="4">
        <f>'From State&amp;Country +Charts'!O16</f>
        <v>376</v>
      </c>
      <c r="V3" s="7">
        <f t="shared" ref="V3:V66" si="0">B3/AC3</f>
        <v>0.23820176071583202</v>
      </c>
      <c r="W3" s="7">
        <f t="shared" ref="W3:W66" si="1">F3/AC3</f>
        <v>0.14987732717563862</v>
      </c>
      <c r="X3" s="7">
        <f t="shared" ref="X3:X66" si="2">J3/AC3</f>
        <v>3.5430798094963196E-2</v>
      </c>
      <c r="Y3" s="7">
        <f t="shared" ref="Y3:Y66" si="3">N3/AC3</f>
        <v>2.2874873719151392E-2</v>
      </c>
      <c r="Z3" s="7">
        <f t="shared" ref="Z3:Z66" si="4">R3/AC3</f>
        <v>5.4264684658680909E-2</v>
      </c>
      <c r="AC3" s="4">
        <v>6929</v>
      </c>
      <c r="AG3" s="4">
        <f t="shared" ref="AG3:AG66" si="5">AC3</f>
        <v>6929</v>
      </c>
      <c r="AM3" s="20">
        <v>6.5810362245634288E-2</v>
      </c>
    </row>
    <row r="4" spans="1:39" x14ac:dyDescent="0.3">
      <c r="A4" s="19" t="s">
        <v>94</v>
      </c>
      <c r="B4" s="4">
        <v>1747</v>
      </c>
      <c r="F4" s="4">
        <v>1140</v>
      </c>
      <c r="J4" s="4">
        <v>254</v>
      </c>
      <c r="N4" s="4">
        <f>'From State&amp;Country +Charts'!F17</f>
        <v>161</v>
      </c>
      <c r="R4" s="4">
        <f>'From State&amp;Country +Charts'!O17</f>
        <v>411</v>
      </c>
      <c r="V4" s="7">
        <f t="shared" si="0"/>
        <v>0.2347487234614351</v>
      </c>
      <c r="W4" s="7">
        <f t="shared" si="1"/>
        <v>0.15318462778822897</v>
      </c>
      <c r="X4" s="7">
        <f t="shared" si="2"/>
        <v>3.4130610051061543E-2</v>
      </c>
      <c r="Y4" s="7">
        <f t="shared" si="3"/>
        <v>2.1633969363074441E-2</v>
      </c>
      <c r="Z4" s="7">
        <f t="shared" si="4"/>
        <v>5.5227089492072022E-2</v>
      </c>
      <c r="AC4" s="4">
        <v>7442</v>
      </c>
      <c r="AG4" s="4">
        <f t="shared" si="5"/>
        <v>7442</v>
      </c>
      <c r="AM4" s="20">
        <v>7.4442354205858638E-2</v>
      </c>
    </row>
    <row r="5" spans="1:39" x14ac:dyDescent="0.3">
      <c r="A5" s="19" t="s">
        <v>95</v>
      </c>
      <c r="B5" s="4">
        <v>1652</v>
      </c>
      <c r="F5" s="4">
        <v>1045</v>
      </c>
      <c r="J5" s="4">
        <v>257</v>
      </c>
      <c r="N5" s="4">
        <f>'From State&amp;Country +Charts'!F18</f>
        <v>173</v>
      </c>
      <c r="R5" s="4">
        <f>'From State&amp;Country +Charts'!O18</f>
        <v>362</v>
      </c>
      <c r="V5" s="7">
        <f t="shared" si="0"/>
        <v>0.23189219539584502</v>
      </c>
      <c r="W5" s="7">
        <f t="shared" si="1"/>
        <v>0.14668725435148794</v>
      </c>
      <c r="X5" s="7">
        <f t="shared" si="2"/>
        <v>3.6075238629983158E-2</v>
      </c>
      <c r="Y5" s="7">
        <f t="shared" si="3"/>
        <v>2.4284110050533408E-2</v>
      </c>
      <c r="Z5" s="7">
        <f t="shared" si="4"/>
        <v>5.0814149354295339E-2</v>
      </c>
      <c r="AC5" s="4">
        <v>7124</v>
      </c>
      <c r="AG5" s="4">
        <f t="shared" si="5"/>
        <v>7124</v>
      </c>
      <c r="AM5" s="20">
        <v>5.1375631667602471E-2</v>
      </c>
    </row>
    <row r="6" spans="1:39" x14ac:dyDescent="0.3">
      <c r="A6" s="19" t="s">
        <v>96</v>
      </c>
      <c r="B6" s="4">
        <v>1498</v>
      </c>
      <c r="F6" s="4">
        <v>1043</v>
      </c>
      <c r="J6" s="4">
        <v>261</v>
      </c>
      <c r="N6" s="4">
        <f>'From State&amp;Country +Charts'!F19</f>
        <v>200</v>
      </c>
      <c r="R6" s="4">
        <f>'From State&amp;Country +Charts'!O19</f>
        <v>342</v>
      </c>
      <c r="V6" s="7">
        <f t="shared" si="0"/>
        <v>0.22265160523186683</v>
      </c>
      <c r="W6" s="7">
        <f t="shared" si="1"/>
        <v>0.15502378121284185</v>
      </c>
      <c r="X6" s="7">
        <f t="shared" si="2"/>
        <v>3.8793103448275863E-2</v>
      </c>
      <c r="Y6" s="7">
        <f t="shared" si="3"/>
        <v>2.9726516052318668E-2</v>
      </c>
      <c r="Z6" s="7">
        <f t="shared" si="4"/>
        <v>5.0832342449464919E-2</v>
      </c>
      <c r="AC6" s="4">
        <v>6728</v>
      </c>
      <c r="AG6" s="4">
        <f t="shared" si="5"/>
        <v>6728</v>
      </c>
      <c r="AM6" s="20">
        <v>6.7627824019024965E-2</v>
      </c>
    </row>
    <row r="7" spans="1:39" x14ac:dyDescent="0.3">
      <c r="A7" s="19" t="s">
        <v>97</v>
      </c>
      <c r="B7" s="4">
        <v>1635</v>
      </c>
      <c r="F7" s="4">
        <v>995</v>
      </c>
      <c r="J7" s="4">
        <v>246</v>
      </c>
      <c r="N7" s="4">
        <f>'From State&amp;Country +Charts'!F20</f>
        <v>146</v>
      </c>
      <c r="R7" s="4">
        <f>'From State&amp;Country +Charts'!O20</f>
        <v>386</v>
      </c>
      <c r="V7" s="7">
        <f t="shared" si="0"/>
        <v>0.23913997367266346</v>
      </c>
      <c r="W7" s="7">
        <f t="shared" si="1"/>
        <v>0.14553166593535177</v>
      </c>
      <c r="X7" s="7">
        <f t="shared" si="2"/>
        <v>3.5980693286529176E-2</v>
      </c>
      <c r="Y7" s="7">
        <f t="shared" si="3"/>
        <v>2.135439520257423E-2</v>
      </c>
      <c r="Z7" s="7">
        <f t="shared" si="4"/>
        <v>5.6457510604066112E-2</v>
      </c>
      <c r="AC7" s="4">
        <v>6837</v>
      </c>
      <c r="AG7" s="4">
        <f t="shared" si="5"/>
        <v>6837</v>
      </c>
      <c r="AM7" s="20">
        <v>7.810443182532413E-2</v>
      </c>
    </row>
    <row r="8" spans="1:39" x14ac:dyDescent="0.3">
      <c r="A8" s="19" t="s">
        <v>98</v>
      </c>
      <c r="B8" s="4">
        <v>943</v>
      </c>
      <c r="F8" s="4">
        <v>616</v>
      </c>
      <c r="J8" s="4">
        <v>174</v>
      </c>
      <c r="N8" s="4">
        <f>'From State&amp;Country +Charts'!F21</f>
        <v>109</v>
      </c>
      <c r="R8" s="4">
        <f>'From State&amp;Country +Charts'!O21</f>
        <v>229</v>
      </c>
      <c r="V8" s="7">
        <f t="shared" si="0"/>
        <v>0.22581417624521072</v>
      </c>
      <c r="W8" s="7">
        <f t="shared" si="1"/>
        <v>0.1475095785440613</v>
      </c>
      <c r="X8" s="7">
        <f t="shared" si="2"/>
        <v>4.1666666666666664E-2</v>
      </c>
      <c r="Y8" s="7">
        <f t="shared" si="3"/>
        <v>2.610153256704981E-2</v>
      </c>
      <c r="Z8" s="7">
        <f t="shared" si="4"/>
        <v>5.4837164750957852E-2</v>
      </c>
      <c r="AC8" s="4">
        <v>4176</v>
      </c>
      <c r="AG8" s="4">
        <f t="shared" si="5"/>
        <v>4176</v>
      </c>
      <c r="AM8" s="20">
        <v>7.1599616858237541E-2</v>
      </c>
    </row>
    <row r="9" spans="1:39" x14ac:dyDescent="0.3">
      <c r="A9" s="19" t="s">
        <v>99</v>
      </c>
      <c r="B9" s="4">
        <v>1257</v>
      </c>
      <c r="F9" s="4">
        <v>846</v>
      </c>
      <c r="J9" s="4">
        <v>221</v>
      </c>
      <c r="N9" s="4">
        <f>'From State&amp;Country +Charts'!F22</f>
        <v>144</v>
      </c>
      <c r="R9" s="4">
        <f>'From State&amp;Country +Charts'!O22</f>
        <v>359</v>
      </c>
      <c r="V9" s="7">
        <f t="shared" si="0"/>
        <v>0.22122492080253431</v>
      </c>
      <c r="W9" s="7">
        <f t="shared" si="1"/>
        <v>0.14889123548046462</v>
      </c>
      <c r="X9" s="7">
        <f t="shared" si="2"/>
        <v>3.8894755367828229E-2</v>
      </c>
      <c r="Y9" s="7">
        <f t="shared" si="3"/>
        <v>2.5343189017951427E-2</v>
      </c>
      <c r="Z9" s="7">
        <f t="shared" si="4"/>
        <v>6.318197817669835E-2</v>
      </c>
      <c r="AC9" s="4">
        <v>5682</v>
      </c>
      <c r="AG9" s="4">
        <f t="shared" si="5"/>
        <v>5682</v>
      </c>
      <c r="AM9" s="20">
        <v>5.6318197817669835E-2</v>
      </c>
    </row>
    <row r="10" spans="1:39" x14ac:dyDescent="0.3">
      <c r="A10" s="19" t="s">
        <v>100</v>
      </c>
      <c r="B10" s="4">
        <v>1535</v>
      </c>
      <c r="F10" s="4">
        <v>1067</v>
      </c>
      <c r="J10" s="4">
        <v>258</v>
      </c>
      <c r="N10" s="4">
        <f>'From State&amp;Country +Charts'!F23</f>
        <v>199</v>
      </c>
      <c r="R10" s="4">
        <f>'From State&amp;Country +Charts'!O23</f>
        <v>348</v>
      </c>
      <c r="V10" s="7">
        <f t="shared" si="0"/>
        <v>0.22903610862429125</v>
      </c>
      <c r="W10" s="7">
        <f t="shared" si="1"/>
        <v>0.1592062071023575</v>
      </c>
      <c r="X10" s="7">
        <f t="shared" si="2"/>
        <v>3.8495971351835273E-2</v>
      </c>
      <c r="Y10" s="7">
        <f t="shared" si="3"/>
        <v>2.9692629065950462E-2</v>
      </c>
      <c r="Z10" s="7">
        <f t="shared" si="4"/>
        <v>5.1924798567591766E-2</v>
      </c>
      <c r="AC10" s="4">
        <v>6702</v>
      </c>
      <c r="AG10" s="4">
        <f t="shared" si="5"/>
        <v>6702</v>
      </c>
      <c r="AM10" s="20">
        <v>5.8937630558042374E-2</v>
      </c>
    </row>
    <row r="11" spans="1:39" x14ac:dyDescent="0.3">
      <c r="A11" s="19" t="s">
        <v>101</v>
      </c>
      <c r="B11" s="4">
        <v>1363</v>
      </c>
      <c r="F11" s="4">
        <v>929</v>
      </c>
      <c r="J11" s="4">
        <v>205</v>
      </c>
      <c r="N11" s="4">
        <f>'From State&amp;Country +Charts'!F24</f>
        <v>158</v>
      </c>
      <c r="R11" s="4">
        <f>'From State&amp;Country +Charts'!O24</f>
        <v>364</v>
      </c>
      <c r="V11" s="7">
        <f t="shared" si="0"/>
        <v>0.22690194772765107</v>
      </c>
      <c r="W11" s="7">
        <f t="shared" si="1"/>
        <v>0.15465290494423173</v>
      </c>
      <c r="X11" s="7">
        <f t="shared" si="2"/>
        <v>3.4126852005993011E-2</v>
      </c>
      <c r="Y11" s="7">
        <f t="shared" si="3"/>
        <v>2.6302646911936074E-2</v>
      </c>
      <c r="Z11" s="7">
        <f t="shared" si="4"/>
        <v>6.0595971366738804E-2</v>
      </c>
      <c r="AC11" s="4">
        <v>6007</v>
      </c>
      <c r="AG11" s="4">
        <f t="shared" si="5"/>
        <v>6007</v>
      </c>
      <c r="AM11" s="20">
        <v>6.2427168303645746E-2</v>
      </c>
    </row>
    <row r="12" spans="1:39" x14ac:dyDescent="0.3">
      <c r="A12" s="19" t="s">
        <v>102</v>
      </c>
      <c r="B12" s="4">
        <v>1352</v>
      </c>
      <c r="F12" s="4">
        <v>874</v>
      </c>
      <c r="J12" s="4">
        <v>233</v>
      </c>
      <c r="N12" s="4">
        <f>'From State&amp;Country +Charts'!F25</f>
        <v>143</v>
      </c>
      <c r="R12" s="4">
        <f>'From State&amp;Country +Charts'!O25</f>
        <v>361</v>
      </c>
      <c r="V12" s="7">
        <f t="shared" si="0"/>
        <v>0.2295415959252971</v>
      </c>
      <c r="W12" s="7">
        <f t="shared" si="1"/>
        <v>0.14838709677419354</v>
      </c>
      <c r="X12" s="7">
        <f t="shared" si="2"/>
        <v>3.9558573853989816E-2</v>
      </c>
      <c r="Y12" s="7">
        <f t="shared" si="3"/>
        <v>2.4278438030560272E-2</v>
      </c>
      <c r="Z12" s="7">
        <f t="shared" si="4"/>
        <v>6.1290322580645158E-2</v>
      </c>
      <c r="AC12" s="4">
        <v>5890</v>
      </c>
      <c r="AG12" s="4">
        <f t="shared" si="5"/>
        <v>5890</v>
      </c>
      <c r="AM12" s="20">
        <v>5.8234295415959252E-2</v>
      </c>
    </row>
    <row r="13" spans="1:39" x14ac:dyDescent="0.3">
      <c r="A13" s="19" t="s">
        <v>103</v>
      </c>
      <c r="B13" s="4">
        <v>1398.5</v>
      </c>
      <c r="D13" s="4">
        <f>SUM(B2:B13)</f>
        <v>17585</v>
      </c>
      <c r="F13" s="4">
        <v>879</v>
      </c>
      <c r="H13" s="4">
        <f>SUM(F2:F13)</f>
        <v>11409.5</v>
      </c>
      <c r="J13" s="4">
        <v>248.5</v>
      </c>
      <c r="L13" s="4">
        <f>SUM(J2:J13)</f>
        <v>2840</v>
      </c>
      <c r="N13" s="4">
        <f>'From State&amp;Country +Charts'!F26</f>
        <v>152</v>
      </c>
      <c r="P13" s="4">
        <f>SUM(N2:N13)</f>
        <v>1899.5</v>
      </c>
      <c r="R13" s="4">
        <f>'From State&amp;Country +Charts'!O26</f>
        <v>376</v>
      </c>
      <c r="T13" s="4">
        <f>SUM(R2:R13)</f>
        <v>4255</v>
      </c>
      <c r="V13" s="7">
        <f t="shared" si="0"/>
        <v>0.2270660821561942</v>
      </c>
      <c r="W13" s="7">
        <f t="shared" si="1"/>
        <v>0.14271797369702874</v>
      </c>
      <c r="X13" s="7">
        <f t="shared" si="2"/>
        <v>4.0347459003084916E-2</v>
      </c>
      <c r="Y13" s="7">
        <f t="shared" si="3"/>
        <v>2.467933106023705E-2</v>
      </c>
      <c r="Z13" s="7">
        <f t="shared" si="4"/>
        <v>6.1048871570060073E-2</v>
      </c>
      <c r="AC13" s="4">
        <v>6159</v>
      </c>
      <c r="AD13" s="4">
        <f>SUM(AC2:AC13)</f>
        <v>76092</v>
      </c>
      <c r="AE13" s="21"/>
      <c r="AG13" s="4">
        <f t="shared" si="5"/>
        <v>6159</v>
      </c>
      <c r="AM13" s="20">
        <v>5.3904854684201982E-2</v>
      </c>
    </row>
    <row r="14" spans="1:39" x14ac:dyDescent="0.3">
      <c r="A14" s="19" t="s">
        <v>104</v>
      </c>
      <c r="B14" s="4">
        <v>1445</v>
      </c>
      <c r="D14" s="4">
        <f t="shared" ref="D14:D77" si="6">SUM(B3:B14)</f>
        <v>17476</v>
      </c>
      <c r="F14" s="4">
        <v>884</v>
      </c>
      <c r="H14" s="4">
        <f t="shared" ref="H14:H77" si="7">SUM(F3:F14)</f>
        <v>11356.5</v>
      </c>
      <c r="J14" s="4">
        <v>264</v>
      </c>
      <c r="L14" s="4">
        <f t="shared" ref="L14:L77" si="8">SUM(J3:J14)</f>
        <v>2867</v>
      </c>
      <c r="N14" s="4">
        <f>'From State&amp;Country +Charts'!F27</f>
        <v>161</v>
      </c>
      <c r="P14" s="4">
        <f t="shared" ref="P14:P77" si="9">SUM(N3:N14)</f>
        <v>1904.5</v>
      </c>
      <c r="R14" s="4">
        <f>'From State&amp;Country +Charts'!O27</f>
        <v>391</v>
      </c>
      <c r="T14" s="4">
        <f t="shared" ref="T14:T77" si="10">SUM(R3:R14)</f>
        <v>4305</v>
      </c>
      <c r="V14" s="7">
        <f t="shared" si="0"/>
        <v>0.22479775980087119</v>
      </c>
      <c r="W14" s="7">
        <f t="shared" si="1"/>
        <v>0.13752333540759179</v>
      </c>
      <c r="X14" s="7">
        <f t="shared" si="2"/>
        <v>4.1070317361543249E-2</v>
      </c>
      <c r="Y14" s="7">
        <f t="shared" si="3"/>
        <v>2.5046670815183573E-2</v>
      </c>
      <c r="Z14" s="7">
        <f t="shared" si="4"/>
        <v>6.0827629122588676E-2</v>
      </c>
      <c r="AC14" s="4">
        <v>6428</v>
      </c>
      <c r="AD14" s="4">
        <f t="shared" ref="AD14:AD77" si="11">SUM(AC3:AC14)</f>
        <v>76104</v>
      </c>
      <c r="AE14" s="21">
        <f>(AC14/AC2)-1</f>
        <v>1.8703241895261513E-3</v>
      </c>
      <c r="AG14" s="4">
        <f t="shared" si="5"/>
        <v>6428</v>
      </c>
      <c r="AM14" s="20">
        <v>4.9937772246421902E-2</v>
      </c>
    </row>
    <row r="15" spans="1:39" x14ac:dyDescent="0.3">
      <c r="A15" s="19" t="s">
        <v>105</v>
      </c>
      <c r="B15" s="4">
        <v>1639</v>
      </c>
      <c r="D15" s="4">
        <f t="shared" si="6"/>
        <v>17464.5</v>
      </c>
      <c r="F15" s="4">
        <v>1025</v>
      </c>
      <c r="H15" s="4">
        <f t="shared" si="7"/>
        <v>11343</v>
      </c>
      <c r="J15" s="4">
        <v>312</v>
      </c>
      <c r="L15" s="4">
        <f t="shared" si="8"/>
        <v>2933.5</v>
      </c>
      <c r="N15" s="4">
        <f>'From State&amp;Country +Charts'!F28</f>
        <v>185</v>
      </c>
      <c r="P15" s="4">
        <f t="shared" si="9"/>
        <v>1931</v>
      </c>
      <c r="R15" s="4">
        <f>'From State&amp;Country +Charts'!O28</f>
        <v>354</v>
      </c>
      <c r="T15" s="4">
        <f t="shared" si="10"/>
        <v>4283</v>
      </c>
      <c r="V15" s="7">
        <f t="shared" si="0"/>
        <v>0.22492109235625085</v>
      </c>
      <c r="W15" s="7">
        <f t="shared" si="1"/>
        <v>0.140661451900645</v>
      </c>
      <c r="X15" s="7">
        <f t="shared" si="2"/>
        <v>4.2815973651708521E-2</v>
      </c>
      <c r="Y15" s="7">
        <f t="shared" si="3"/>
        <v>2.5387676684506654E-2</v>
      </c>
      <c r="Z15" s="7">
        <f t="shared" si="4"/>
        <v>4.8579662412515441E-2</v>
      </c>
      <c r="AC15" s="4">
        <v>7287</v>
      </c>
      <c r="AD15" s="4">
        <f t="shared" si="11"/>
        <v>76462</v>
      </c>
      <c r="AE15" s="21">
        <f t="shared" ref="AE15:AE78" si="12">(AC15/AC3)-1</f>
        <v>5.1666907201616485E-2</v>
      </c>
      <c r="AG15" s="4">
        <f t="shared" si="5"/>
        <v>7287</v>
      </c>
      <c r="AM15" s="20">
        <v>6.0655962673253738E-2</v>
      </c>
    </row>
    <row r="16" spans="1:39" x14ac:dyDescent="0.3">
      <c r="A16" s="19" t="s">
        <v>106</v>
      </c>
      <c r="B16" s="4">
        <v>1264</v>
      </c>
      <c r="D16" s="4">
        <f t="shared" si="6"/>
        <v>16981.5</v>
      </c>
      <c r="F16" s="4">
        <v>800</v>
      </c>
      <c r="H16" s="4">
        <f t="shared" si="7"/>
        <v>11003</v>
      </c>
      <c r="J16" s="4">
        <v>181</v>
      </c>
      <c r="L16" s="4">
        <f t="shared" si="8"/>
        <v>2860.5</v>
      </c>
      <c r="N16" s="4">
        <f>'From State&amp;Country +Charts'!F29</f>
        <v>157</v>
      </c>
      <c r="P16" s="4">
        <f t="shared" si="9"/>
        <v>1927</v>
      </c>
      <c r="R16" s="4">
        <f>'From State&amp;Country +Charts'!O29</f>
        <v>289</v>
      </c>
      <c r="T16" s="4">
        <f t="shared" si="10"/>
        <v>4161</v>
      </c>
      <c r="V16" s="7">
        <f t="shared" si="0"/>
        <v>0.21994083869845138</v>
      </c>
      <c r="W16" s="7">
        <f t="shared" si="1"/>
        <v>0.13920306246737429</v>
      </c>
      <c r="X16" s="7">
        <f t="shared" si="2"/>
        <v>3.1494692883243434E-2</v>
      </c>
      <c r="Y16" s="7">
        <f t="shared" si="3"/>
        <v>2.7318601009222204E-2</v>
      </c>
      <c r="Z16" s="7">
        <f t="shared" si="4"/>
        <v>5.028710631633896E-2</v>
      </c>
      <c r="AC16" s="4">
        <v>5747</v>
      </c>
      <c r="AD16" s="4">
        <f t="shared" si="11"/>
        <v>74767</v>
      </c>
      <c r="AE16" s="21">
        <f t="shared" si="12"/>
        <v>-0.22776135447460355</v>
      </c>
      <c r="AG16" s="4">
        <f t="shared" si="5"/>
        <v>5747</v>
      </c>
      <c r="AM16" s="20">
        <v>5.6899251783539238E-2</v>
      </c>
    </row>
    <row r="17" spans="1:39" x14ac:dyDescent="0.3">
      <c r="A17" s="19" t="s">
        <v>107</v>
      </c>
      <c r="B17" s="4">
        <v>1396.5</v>
      </c>
      <c r="D17" s="4">
        <f t="shared" si="6"/>
        <v>16726</v>
      </c>
      <c r="F17" s="4">
        <v>927</v>
      </c>
      <c r="H17" s="4">
        <f t="shared" si="7"/>
        <v>10885</v>
      </c>
      <c r="J17" s="4">
        <v>223.5</v>
      </c>
      <c r="L17" s="4">
        <f t="shared" si="8"/>
        <v>2827</v>
      </c>
      <c r="N17" s="4">
        <f>'From State&amp;Country +Charts'!F30</f>
        <v>169</v>
      </c>
      <c r="P17" s="4">
        <f t="shared" si="9"/>
        <v>1923</v>
      </c>
      <c r="R17" s="4">
        <f>'From State&amp;Country +Charts'!O30</f>
        <v>324</v>
      </c>
      <c r="T17" s="4">
        <f t="shared" si="10"/>
        <v>4123</v>
      </c>
      <c r="V17" s="7">
        <f t="shared" si="0"/>
        <v>0.22025076886680861</v>
      </c>
      <c r="W17" s="7">
        <f t="shared" si="1"/>
        <v>0.14620298083747338</v>
      </c>
      <c r="X17" s="7">
        <f t="shared" si="2"/>
        <v>3.5249585994795364E-2</v>
      </c>
      <c r="Y17" s="7">
        <f t="shared" si="3"/>
        <v>2.6654049365192018E-2</v>
      </c>
      <c r="Z17" s="7">
        <f t="shared" si="4"/>
        <v>5.1100070972320798E-2</v>
      </c>
      <c r="AC17" s="4">
        <v>6340.5</v>
      </c>
      <c r="AD17" s="4">
        <f t="shared" si="11"/>
        <v>73983.5</v>
      </c>
      <c r="AE17" s="21">
        <f t="shared" si="12"/>
        <v>-0.10998034811903423</v>
      </c>
      <c r="AG17" s="4">
        <f t="shared" si="5"/>
        <v>6340.5</v>
      </c>
      <c r="AM17" s="20">
        <v>6.2140209762637018E-2</v>
      </c>
    </row>
    <row r="18" spans="1:39" x14ac:dyDescent="0.3">
      <c r="A18" s="19" t="s">
        <v>108</v>
      </c>
      <c r="B18" s="4">
        <v>1784</v>
      </c>
      <c r="D18" s="4">
        <f t="shared" si="6"/>
        <v>17012</v>
      </c>
      <c r="F18" s="4">
        <v>1166</v>
      </c>
      <c r="H18" s="4">
        <f t="shared" si="7"/>
        <v>11008</v>
      </c>
      <c r="J18" s="4">
        <v>323</v>
      </c>
      <c r="L18" s="4">
        <f t="shared" si="8"/>
        <v>2889</v>
      </c>
      <c r="N18" s="4">
        <f>'From State&amp;Country +Charts'!F31</f>
        <v>193</v>
      </c>
      <c r="P18" s="4">
        <f t="shared" si="9"/>
        <v>1916</v>
      </c>
      <c r="R18" s="4">
        <f>'From State&amp;Country +Charts'!O31</f>
        <v>429</v>
      </c>
      <c r="T18" s="4">
        <f t="shared" si="10"/>
        <v>4210</v>
      </c>
      <c r="V18" s="7">
        <f t="shared" si="0"/>
        <v>0.21967737963305012</v>
      </c>
      <c r="W18" s="7">
        <f t="shared" si="1"/>
        <v>0.14357837704716167</v>
      </c>
      <c r="X18" s="7">
        <f t="shared" si="2"/>
        <v>3.9773426917867255E-2</v>
      </c>
      <c r="Y18" s="7">
        <f t="shared" si="3"/>
        <v>2.3765546115010468E-2</v>
      </c>
      <c r="Z18" s="7">
        <f t="shared" si="4"/>
        <v>5.2826006649427409E-2</v>
      </c>
      <c r="AC18" s="4">
        <v>8121</v>
      </c>
      <c r="AD18" s="4">
        <f t="shared" si="11"/>
        <v>75376.5</v>
      </c>
      <c r="AE18" s="21">
        <f t="shared" si="12"/>
        <v>0.20704518430439944</v>
      </c>
      <c r="AG18" s="4">
        <f t="shared" si="5"/>
        <v>8121</v>
      </c>
      <c r="AM18" s="20">
        <v>6.2430735131141488E-2</v>
      </c>
    </row>
    <row r="19" spans="1:39" x14ac:dyDescent="0.3">
      <c r="A19" s="19" t="s">
        <v>109</v>
      </c>
      <c r="B19" s="4">
        <v>1118</v>
      </c>
      <c r="D19" s="4">
        <f t="shared" si="6"/>
        <v>16495</v>
      </c>
      <c r="F19" s="4">
        <v>743</v>
      </c>
      <c r="H19" s="4">
        <f t="shared" si="7"/>
        <v>10756</v>
      </c>
      <c r="J19" s="4">
        <v>195</v>
      </c>
      <c r="L19" s="4">
        <f t="shared" si="8"/>
        <v>2838</v>
      </c>
      <c r="N19" s="4">
        <f>'From State&amp;Country +Charts'!F32</f>
        <v>121</v>
      </c>
      <c r="P19" s="4">
        <f t="shared" si="9"/>
        <v>1891</v>
      </c>
      <c r="R19" s="4">
        <f>'From State&amp;Country +Charts'!O32</f>
        <v>251</v>
      </c>
      <c r="T19" s="4">
        <f t="shared" si="10"/>
        <v>4075</v>
      </c>
      <c r="V19" s="7">
        <f t="shared" si="0"/>
        <v>0.21658271987601704</v>
      </c>
      <c r="W19" s="7">
        <f t="shared" si="1"/>
        <v>0.14393645873692368</v>
      </c>
      <c r="X19" s="7">
        <f t="shared" si="2"/>
        <v>3.7776055792328553E-2</v>
      </c>
      <c r="Y19" s="7">
        <f t="shared" si="3"/>
        <v>2.3440526927547462E-2</v>
      </c>
      <c r="Z19" s="7">
        <f t="shared" si="4"/>
        <v>4.8624564122433163E-2</v>
      </c>
      <c r="AC19" s="4">
        <v>5162</v>
      </c>
      <c r="AD19" s="4">
        <f t="shared" si="11"/>
        <v>73701.5</v>
      </c>
      <c r="AE19" s="21">
        <f t="shared" si="12"/>
        <v>-0.24499049290624542</v>
      </c>
      <c r="AG19" s="4">
        <f t="shared" si="5"/>
        <v>5162</v>
      </c>
      <c r="AM19" s="20">
        <v>6.9740410693529639E-2</v>
      </c>
    </row>
    <row r="20" spans="1:39" x14ac:dyDescent="0.3">
      <c r="A20" s="19" t="s">
        <v>110</v>
      </c>
      <c r="B20" s="4">
        <v>1021</v>
      </c>
      <c r="D20" s="4">
        <f t="shared" si="6"/>
        <v>16573</v>
      </c>
      <c r="F20" s="4">
        <v>642</v>
      </c>
      <c r="H20" s="4">
        <f t="shared" si="7"/>
        <v>10782</v>
      </c>
      <c r="J20" s="4">
        <v>166</v>
      </c>
      <c r="L20" s="4">
        <f t="shared" si="8"/>
        <v>2830</v>
      </c>
      <c r="N20" s="4">
        <f>'From State&amp;Country +Charts'!F33</f>
        <v>116</v>
      </c>
      <c r="P20" s="4">
        <f t="shared" si="9"/>
        <v>1898</v>
      </c>
      <c r="R20" s="4">
        <f>'From State&amp;Country +Charts'!O33</f>
        <v>264</v>
      </c>
      <c r="T20" s="4">
        <f t="shared" si="10"/>
        <v>4110</v>
      </c>
      <c r="V20" s="7">
        <f t="shared" si="0"/>
        <v>0.22653649877967605</v>
      </c>
      <c r="W20" s="7">
        <f t="shared" si="1"/>
        <v>0.14244508542267584</v>
      </c>
      <c r="X20" s="7">
        <f t="shared" si="2"/>
        <v>3.6831595296205902E-2</v>
      </c>
      <c r="Y20" s="7">
        <f t="shared" si="3"/>
        <v>2.5737741291324605E-2</v>
      </c>
      <c r="Z20" s="7">
        <f t="shared" si="4"/>
        <v>5.8575549145773238E-2</v>
      </c>
      <c r="AC20" s="4">
        <v>4507</v>
      </c>
      <c r="AD20" s="4">
        <f t="shared" si="11"/>
        <v>74032.5</v>
      </c>
      <c r="AE20" s="21">
        <f t="shared" si="12"/>
        <v>7.9262452107279779E-2</v>
      </c>
      <c r="AG20" s="4">
        <f t="shared" si="5"/>
        <v>4507</v>
      </c>
      <c r="AM20" s="20">
        <v>6.3234967827823382E-2</v>
      </c>
    </row>
    <row r="21" spans="1:39" x14ac:dyDescent="0.3">
      <c r="A21" s="19" t="s">
        <v>111</v>
      </c>
      <c r="B21" s="4">
        <v>1467</v>
      </c>
      <c r="D21" s="4">
        <f t="shared" si="6"/>
        <v>16783</v>
      </c>
      <c r="F21" s="4">
        <v>1025</v>
      </c>
      <c r="H21" s="4">
        <f t="shared" si="7"/>
        <v>10961</v>
      </c>
      <c r="J21" s="4">
        <v>260</v>
      </c>
      <c r="L21" s="4">
        <f t="shared" si="8"/>
        <v>2869</v>
      </c>
      <c r="N21" s="4">
        <f>'From State&amp;Country +Charts'!F34</f>
        <v>126</v>
      </c>
      <c r="P21" s="4">
        <f t="shared" si="9"/>
        <v>1880</v>
      </c>
      <c r="R21" s="4">
        <f>'From State&amp;Country +Charts'!O34</f>
        <v>372</v>
      </c>
      <c r="T21" s="4">
        <f t="shared" si="10"/>
        <v>4123</v>
      </c>
      <c r="V21" s="7">
        <f t="shared" si="0"/>
        <v>0.22060150375939849</v>
      </c>
      <c r="W21" s="7">
        <f t="shared" si="1"/>
        <v>0.15413533834586465</v>
      </c>
      <c r="X21" s="7">
        <f t="shared" si="2"/>
        <v>3.9097744360902256E-2</v>
      </c>
      <c r="Y21" s="7">
        <f t="shared" si="3"/>
        <v>1.8947368421052633E-2</v>
      </c>
      <c r="Z21" s="7">
        <f t="shared" si="4"/>
        <v>5.5939849624060151E-2</v>
      </c>
      <c r="AC21" s="4">
        <v>6650</v>
      </c>
      <c r="AD21" s="4">
        <f t="shared" si="11"/>
        <v>75000.5</v>
      </c>
      <c r="AE21" s="21">
        <f t="shared" si="12"/>
        <v>0.17036254839845122</v>
      </c>
      <c r="AG21" s="4">
        <f t="shared" si="5"/>
        <v>6650</v>
      </c>
      <c r="AM21" s="20">
        <v>7.1278195488721802E-2</v>
      </c>
    </row>
    <row r="22" spans="1:39" x14ac:dyDescent="0.3">
      <c r="A22" s="19" t="s">
        <v>112</v>
      </c>
      <c r="B22" s="4">
        <v>1241</v>
      </c>
      <c r="D22" s="4">
        <f t="shared" si="6"/>
        <v>16489</v>
      </c>
      <c r="F22" s="4">
        <v>896</v>
      </c>
      <c r="H22" s="4">
        <f t="shared" si="7"/>
        <v>10790</v>
      </c>
      <c r="J22" s="4">
        <v>230</v>
      </c>
      <c r="L22" s="4">
        <f t="shared" si="8"/>
        <v>2841</v>
      </c>
      <c r="N22" s="4">
        <f>'From State&amp;Country +Charts'!F35</f>
        <v>166</v>
      </c>
      <c r="P22" s="4">
        <f t="shared" si="9"/>
        <v>1847</v>
      </c>
      <c r="R22" s="4">
        <f>'From State&amp;Country +Charts'!O35</f>
        <v>342</v>
      </c>
      <c r="T22" s="4">
        <f t="shared" si="10"/>
        <v>4117</v>
      </c>
      <c r="V22" s="7">
        <f t="shared" si="0"/>
        <v>0.21148602590320381</v>
      </c>
      <c r="W22" s="7">
        <f t="shared" si="1"/>
        <v>0.15269256987048399</v>
      </c>
      <c r="X22" s="7">
        <f t="shared" si="2"/>
        <v>3.9195637355146556E-2</v>
      </c>
      <c r="Y22" s="7">
        <f t="shared" si="3"/>
        <v>2.8289025221540559E-2</v>
      </c>
      <c r="Z22" s="7">
        <f t="shared" si="4"/>
        <v>5.8282208588957052E-2</v>
      </c>
      <c r="AC22" s="4">
        <v>5868</v>
      </c>
      <c r="AD22" s="4">
        <f t="shared" si="11"/>
        <v>74166.5</v>
      </c>
      <c r="AE22" s="21">
        <f t="shared" si="12"/>
        <v>-0.12444046553267685</v>
      </c>
      <c r="AG22" s="4">
        <f t="shared" si="5"/>
        <v>5868</v>
      </c>
      <c r="AM22" s="20">
        <v>6.7314246762099517E-2</v>
      </c>
    </row>
    <row r="23" spans="1:39" x14ac:dyDescent="0.3">
      <c r="A23" s="19" t="s">
        <v>113</v>
      </c>
      <c r="B23" s="4">
        <v>1295</v>
      </c>
      <c r="D23" s="4">
        <f t="shared" si="6"/>
        <v>16421</v>
      </c>
      <c r="F23" s="4">
        <v>885</v>
      </c>
      <c r="H23" s="4">
        <f t="shared" si="7"/>
        <v>10746</v>
      </c>
      <c r="J23" s="4">
        <v>214</v>
      </c>
      <c r="L23" s="4">
        <f t="shared" si="8"/>
        <v>2850</v>
      </c>
      <c r="N23" s="4">
        <f>'From State&amp;Country +Charts'!F36</f>
        <v>143</v>
      </c>
      <c r="P23" s="4">
        <f t="shared" si="9"/>
        <v>1832</v>
      </c>
      <c r="R23" s="4">
        <f>'From State&amp;Country +Charts'!O36</f>
        <v>326</v>
      </c>
      <c r="T23" s="4">
        <f t="shared" si="10"/>
        <v>4079</v>
      </c>
      <c r="V23" s="7">
        <f t="shared" si="0"/>
        <v>0.22564906778184352</v>
      </c>
      <c r="W23" s="7">
        <f t="shared" si="1"/>
        <v>0.15420805018295872</v>
      </c>
      <c r="X23" s="7">
        <f t="shared" si="2"/>
        <v>3.7288726258930129E-2</v>
      </c>
      <c r="Y23" s="7">
        <f t="shared" si="3"/>
        <v>2.4917232967415926E-2</v>
      </c>
      <c r="Z23" s="7">
        <f t="shared" si="4"/>
        <v>5.6804321310332813E-2</v>
      </c>
      <c r="AC23" s="4">
        <v>5739</v>
      </c>
      <c r="AD23" s="4">
        <f t="shared" si="11"/>
        <v>73898.5</v>
      </c>
      <c r="AE23" s="21">
        <f t="shared" si="12"/>
        <v>-4.4614616281005492E-2</v>
      </c>
      <c r="AG23" s="4">
        <f t="shared" si="5"/>
        <v>5739</v>
      </c>
      <c r="AM23" s="20">
        <v>7.4228959749085208E-2</v>
      </c>
    </row>
    <row r="24" spans="1:39" x14ac:dyDescent="0.3">
      <c r="A24" s="19" t="s">
        <v>114</v>
      </c>
      <c r="B24" s="4">
        <v>1172</v>
      </c>
      <c r="D24" s="4">
        <f t="shared" si="6"/>
        <v>16241</v>
      </c>
      <c r="F24" s="4">
        <v>824</v>
      </c>
      <c r="H24" s="4">
        <f t="shared" si="7"/>
        <v>10696</v>
      </c>
      <c r="J24" s="4">
        <v>213</v>
      </c>
      <c r="L24" s="4">
        <f t="shared" si="8"/>
        <v>2830</v>
      </c>
      <c r="N24" s="4">
        <f>'From State&amp;Country +Charts'!F37</f>
        <v>130</v>
      </c>
      <c r="P24" s="4">
        <f t="shared" si="9"/>
        <v>1819</v>
      </c>
      <c r="R24" s="4">
        <f>'From State&amp;Country +Charts'!O37</f>
        <v>299</v>
      </c>
      <c r="T24" s="4">
        <f t="shared" si="10"/>
        <v>4017</v>
      </c>
      <c r="V24" s="7">
        <f t="shared" si="0"/>
        <v>0.2202593497462883</v>
      </c>
      <c r="W24" s="7">
        <f t="shared" si="1"/>
        <v>0.15485810937793648</v>
      </c>
      <c r="X24" s="7">
        <f t="shared" si="2"/>
        <v>4.0030069535801543E-2</v>
      </c>
      <c r="Y24" s="7">
        <f t="shared" si="3"/>
        <v>2.4431497838752113E-2</v>
      </c>
      <c r="Z24" s="7">
        <f t="shared" si="4"/>
        <v>5.6192445029129866E-2</v>
      </c>
      <c r="AC24" s="4">
        <v>5321</v>
      </c>
      <c r="AD24" s="4">
        <f t="shared" si="11"/>
        <v>73329.5</v>
      </c>
      <c r="AE24" s="21">
        <f t="shared" si="12"/>
        <v>-9.6604414261460048E-2</v>
      </c>
      <c r="AG24" s="4">
        <f t="shared" si="5"/>
        <v>5321</v>
      </c>
      <c r="AM24" s="20">
        <v>7.8368727682766398E-2</v>
      </c>
    </row>
    <row r="25" spans="1:39" x14ac:dyDescent="0.3">
      <c r="A25" s="19" t="s">
        <v>115</v>
      </c>
      <c r="B25" s="4">
        <v>1454</v>
      </c>
      <c r="D25" s="4">
        <f t="shared" si="6"/>
        <v>16296.5</v>
      </c>
      <c r="F25" s="4">
        <v>993</v>
      </c>
      <c r="H25" s="4">
        <f t="shared" si="7"/>
        <v>10810</v>
      </c>
      <c r="J25" s="4">
        <v>230</v>
      </c>
      <c r="L25" s="4">
        <f t="shared" si="8"/>
        <v>2811.5</v>
      </c>
      <c r="N25" s="4">
        <f>'From State&amp;Country +Charts'!F38</f>
        <v>153</v>
      </c>
      <c r="P25" s="4">
        <f t="shared" si="9"/>
        <v>1820</v>
      </c>
      <c r="R25" s="4">
        <f>'From State&amp;Country +Charts'!O38</f>
        <v>339</v>
      </c>
      <c r="T25" s="4">
        <f t="shared" si="10"/>
        <v>3980</v>
      </c>
      <c r="V25" s="7">
        <f t="shared" si="0"/>
        <v>0.22991777356103732</v>
      </c>
      <c r="W25" s="7">
        <f t="shared" si="1"/>
        <v>0.15702087286527514</v>
      </c>
      <c r="X25" s="7">
        <f t="shared" si="2"/>
        <v>3.6369386464263125E-2</v>
      </c>
      <c r="Y25" s="7">
        <f t="shared" si="3"/>
        <v>2.4193548387096774E-2</v>
      </c>
      <c r="Z25" s="7">
        <f t="shared" si="4"/>
        <v>5.3605313092979126E-2</v>
      </c>
      <c r="AC25" s="4">
        <v>6324</v>
      </c>
      <c r="AD25" s="4">
        <f t="shared" si="11"/>
        <v>73494.5</v>
      </c>
      <c r="AE25" s="21">
        <f t="shared" si="12"/>
        <v>2.6790063321967761E-2</v>
      </c>
      <c r="AG25" s="4">
        <f t="shared" si="5"/>
        <v>6324</v>
      </c>
      <c r="AM25" s="20">
        <v>7.9222011385199242E-2</v>
      </c>
    </row>
    <row r="26" spans="1:39" x14ac:dyDescent="0.3">
      <c r="A26" s="19" t="s">
        <v>116</v>
      </c>
      <c r="B26" s="4">
        <v>1141</v>
      </c>
      <c r="D26" s="4">
        <f t="shared" si="6"/>
        <v>15992.5</v>
      </c>
      <c r="F26" s="4">
        <v>820</v>
      </c>
      <c r="H26" s="4">
        <f t="shared" si="7"/>
        <v>10746</v>
      </c>
      <c r="J26" s="4">
        <v>199</v>
      </c>
      <c r="L26" s="4">
        <f t="shared" si="8"/>
        <v>2746.5</v>
      </c>
      <c r="N26" s="4">
        <f>'From State&amp;Country +Charts'!F39</f>
        <v>127</v>
      </c>
      <c r="P26" s="4">
        <f t="shared" si="9"/>
        <v>1786</v>
      </c>
      <c r="R26" s="4">
        <f>'From State&amp;Country +Charts'!O39</f>
        <v>337</v>
      </c>
      <c r="T26" s="4">
        <f t="shared" si="10"/>
        <v>3926</v>
      </c>
      <c r="V26" s="7">
        <f t="shared" si="0"/>
        <v>0.21552701171137137</v>
      </c>
      <c r="W26" s="7">
        <f t="shared" si="1"/>
        <v>0.15489233094068758</v>
      </c>
      <c r="X26" s="7">
        <f t="shared" si="2"/>
        <v>3.758972421609369E-2</v>
      </c>
      <c r="Y26" s="7">
        <f t="shared" si="3"/>
        <v>2.3989421987155271E-2</v>
      </c>
      <c r="Z26" s="7">
        <f t="shared" si="4"/>
        <v>6.3656970154892328E-2</v>
      </c>
      <c r="AC26" s="4">
        <v>5294</v>
      </c>
      <c r="AD26" s="4">
        <f t="shared" si="11"/>
        <v>72360.5</v>
      </c>
      <c r="AE26" s="21">
        <f t="shared" si="12"/>
        <v>-0.17641568139390174</v>
      </c>
      <c r="AG26" s="4">
        <f t="shared" si="5"/>
        <v>5294</v>
      </c>
      <c r="AM26" s="20">
        <v>5.8367963732527388E-2</v>
      </c>
    </row>
    <row r="27" spans="1:39" x14ac:dyDescent="0.3">
      <c r="A27" s="19" t="s">
        <v>117</v>
      </c>
      <c r="B27" s="4">
        <v>1519</v>
      </c>
      <c r="D27" s="4">
        <f t="shared" si="6"/>
        <v>15872.5</v>
      </c>
      <c r="F27" s="4">
        <v>928</v>
      </c>
      <c r="H27" s="4">
        <f t="shared" si="7"/>
        <v>10649</v>
      </c>
      <c r="J27" s="4">
        <v>283</v>
      </c>
      <c r="L27" s="4">
        <f t="shared" si="8"/>
        <v>2717.5</v>
      </c>
      <c r="N27" s="4">
        <f>'From State&amp;Country +Charts'!F40</f>
        <v>196</v>
      </c>
      <c r="P27" s="4">
        <f t="shared" si="9"/>
        <v>1797</v>
      </c>
      <c r="R27" s="4">
        <f>'From State&amp;Country +Charts'!O40</f>
        <v>375</v>
      </c>
      <c r="T27" s="4">
        <f t="shared" si="10"/>
        <v>3947</v>
      </c>
      <c r="V27" s="7">
        <f t="shared" si="0"/>
        <v>0.22510373443983403</v>
      </c>
      <c r="W27" s="7">
        <f t="shared" si="1"/>
        <v>0.13752222880853587</v>
      </c>
      <c r="X27" s="7">
        <f t="shared" si="2"/>
        <v>4.1938352104327205E-2</v>
      </c>
      <c r="Y27" s="7">
        <f t="shared" si="3"/>
        <v>2.9045643153526972E-2</v>
      </c>
      <c r="Z27" s="7">
        <f t="shared" si="4"/>
        <v>5.5572021339656191E-2</v>
      </c>
      <c r="AC27" s="4">
        <v>6748</v>
      </c>
      <c r="AD27" s="4">
        <f t="shared" si="11"/>
        <v>71821.5</v>
      </c>
      <c r="AE27" s="21">
        <f t="shared" si="12"/>
        <v>-7.3967339097022133E-2</v>
      </c>
      <c r="AG27" s="4">
        <f t="shared" si="5"/>
        <v>6748</v>
      </c>
      <c r="AM27" s="20">
        <v>5.0088915234143452E-2</v>
      </c>
    </row>
    <row r="28" spans="1:39" x14ac:dyDescent="0.3">
      <c r="A28" s="19" t="s">
        <v>118</v>
      </c>
      <c r="B28" s="4">
        <v>1266</v>
      </c>
      <c r="D28" s="4">
        <f t="shared" si="6"/>
        <v>15874.5</v>
      </c>
      <c r="F28" s="4">
        <v>768</v>
      </c>
      <c r="H28" s="4">
        <f t="shared" si="7"/>
        <v>10617</v>
      </c>
      <c r="J28" s="4">
        <v>270</v>
      </c>
      <c r="L28" s="4">
        <f t="shared" si="8"/>
        <v>2806.5</v>
      </c>
      <c r="N28" s="4">
        <f>'From State&amp;Country +Charts'!F41</f>
        <v>140</v>
      </c>
      <c r="P28" s="4">
        <f t="shared" si="9"/>
        <v>1780</v>
      </c>
      <c r="R28" s="4">
        <f>'From State&amp;Country +Charts'!O41</f>
        <v>271</v>
      </c>
      <c r="T28" s="4">
        <f t="shared" si="10"/>
        <v>3929</v>
      </c>
      <c r="V28" s="7">
        <f t="shared" si="0"/>
        <v>0.22905735480369097</v>
      </c>
      <c r="W28" s="7">
        <f t="shared" si="1"/>
        <v>0.13895422471503527</v>
      </c>
      <c r="X28" s="7">
        <f t="shared" si="2"/>
        <v>4.8851094626379592E-2</v>
      </c>
      <c r="Y28" s="7">
        <f t="shared" si="3"/>
        <v>2.5330197213678306E-2</v>
      </c>
      <c r="Z28" s="7">
        <f t="shared" si="4"/>
        <v>4.9032024606477292E-2</v>
      </c>
      <c r="AC28" s="4">
        <v>5527</v>
      </c>
      <c r="AD28" s="4">
        <f t="shared" si="11"/>
        <v>71601.5</v>
      </c>
      <c r="AE28" s="21">
        <f t="shared" si="12"/>
        <v>-3.8280842178527896E-2</v>
      </c>
      <c r="AG28" s="4">
        <f t="shared" si="5"/>
        <v>5527</v>
      </c>
      <c r="AM28" s="20">
        <v>7.2010132078885472E-2</v>
      </c>
    </row>
    <row r="29" spans="1:39" x14ac:dyDescent="0.3">
      <c r="A29" s="19" t="s">
        <v>119</v>
      </c>
      <c r="B29" s="4">
        <v>1426</v>
      </c>
      <c r="D29" s="4">
        <f t="shared" si="6"/>
        <v>15904</v>
      </c>
      <c r="F29" s="4">
        <v>833</v>
      </c>
      <c r="H29" s="4">
        <f t="shared" si="7"/>
        <v>10523</v>
      </c>
      <c r="J29" s="4">
        <v>244</v>
      </c>
      <c r="L29" s="4">
        <f t="shared" si="8"/>
        <v>2827</v>
      </c>
      <c r="N29" s="4">
        <f>'From State&amp;Country +Charts'!F42</f>
        <v>189</v>
      </c>
      <c r="P29" s="4">
        <f t="shared" si="9"/>
        <v>1800</v>
      </c>
      <c r="R29" s="4">
        <f>'From State&amp;Country +Charts'!O42</f>
        <v>305</v>
      </c>
      <c r="T29" s="4">
        <f t="shared" si="10"/>
        <v>3910</v>
      </c>
      <c r="V29" s="7">
        <f t="shared" si="0"/>
        <v>0.22502761559097365</v>
      </c>
      <c r="W29" s="7">
        <f t="shared" si="1"/>
        <v>0.13145021303455895</v>
      </c>
      <c r="X29" s="7">
        <f t="shared" si="2"/>
        <v>3.85040239861133E-2</v>
      </c>
      <c r="Y29" s="7">
        <f t="shared" si="3"/>
        <v>2.9824838251538584E-2</v>
      </c>
      <c r="Z29" s="7">
        <f t="shared" si="4"/>
        <v>4.8130029982641626E-2</v>
      </c>
      <c r="AC29" s="4">
        <v>6337</v>
      </c>
      <c r="AD29" s="4">
        <f t="shared" si="11"/>
        <v>71598</v>
      </c>
      <c r="AE29" s="21">
        <f t="shared" si="12"/>
        <v>-5.5200693951584778E-4</v>
      </c>
      <c r="AG29" s="4">
        <f t="shared" si="5"/>
        <v>6337</v>
      </c>
      <c r="AM29" s="20">
        <v>5.3968754931355528E-2</v>
      </c>
    </row>
    <row r="30" spans="1:39" x14ac:dyDescent="0.3">
      <c r="A30" s="19" t="s">
        <v>120</v>
      </c>
      <c r="B30" s="4">
        <v>2125</v>
      </c>
      <c r="D30" s="4">
        <f t="shared" si="6"/>
        <v>16245</v>
      </c>
      <c r="F30" s="4">
        <v>1348</v>
      </c>
      <c r="H30" s="4">
        <f t="shared" si="7"/>
        <v>10705</v>
      </c>
      <c r="J30" s="4">
        <v>419</v>
      </c>
      <c r="L30" s="4">
        <f t="shared" si="8"/>
        <v>2923</v>
      </c>
      <c r="N30" s="4">
        <f>'From State&amp;Country +Charts'!F43</f>
        <v>222</v>
      </c>
      <c r="P30" s="4">
        <f t="shared" si="9"/>
        <v>1829</v>
      </c>
      <c r="R30" s="4">
        <f>'From State&amp;Country +Charts'!O43</f>
        <v>465</v>
      </c>
      <c r="T30" s="4">
        <f t="shared" si="10"/>
        <v>3946</v>
      </c>
      <c r="V30" s="7">
        <f t="shared" si="0"/>
        <v>0.2280777074165504</v>
      </c>
      <c r="W30" s="7">
        <f t="shared" si="1"/>
        <v>0.14468176451647527</v>
      </c>
      <c r="X30" s="7">
        <f t="shared" si="2"/>
        <v>4.4971557368251584E-2</v>
      </c>
      <c r="Y30" s="7">
        <f t="shared" si="3"/>
        <v>2.3827412257164324E-2</v>
      </c>
      <c r="Z30" s="7">
        <f t="shared" si="4"/>
        <v>4.9908768917033379E-2</v>
      </c>
      <c r="AC30" s="4">
        <v>9317</v>
      </c>
      <c r="AD30" s="4">
        <f t="shared" si="11"/>
        <v>72794</v>
      </c>
      <c r="AE30" s="21">
        <f t="shared" si="12"/>
        <v>0.14727250338628251</v>
      </c>
      <c r="AG30" s="4">
        <f t="shared" si="5"/>
        <v>9317</v>
      </c>
      <c r="AM30" s="20">
        <v>6.2144467103144786E-2</v>
      </c>
    </row>
    <row r="31" spans="1:39" x14ac:dyDescent="0.3">
      <c r="A31" s="19" t="s">
        <v>121</v>
      </c>
      <c r="B31" s="4">
        <v>957</v>
      </c>
      <c r="D31" s="4">
        <f t="shared" si="6"/>
        <v>16084</v>
      </c>
      <c r="F31" s="4">
        <v>704</v>
      </c>
      <c r="H31" s="4">
        <f t="shared" si="7"/>
        <v>10666</v>
      </c>
      <c r="J31" s="4">
        <v>205</v>
      </c>
      <c r="L31" s="4">
        <f t="shared" si="8"/>
        <v>2933</v>
      </c>
      <c r="N31" s="4">
        <f>'From State&amp;Country +Charts'!F44</f>
        <v>125</v>
      </c>
      <c r="P31" s="4">
        <f t="shared" si="9"/>
        <v>1833</v>
      </c>
      <c r="R31" s="4">
        <f>'From State&amp;Country +Charts'!O44</f>
        <v>215</v>
      </c>
      <c r="T31" s="4">
        <f t="shared" si="10"/>
        <v>3910</v>
      </c>
      <c r="V31" s="7">
        <f t="shared" si="0"/>
        <v>0.21333036112349532</v>
      </c>
      <c r="W31" s="7">
        <f t="shared" si="1"/>
        <v>0.15693267944716896</v>
      </c>
      <c r="X31" s="7">
        <f t="shared" si="2"/>
        <v>4.5697726259473916E-2</v>
      </c>
      <c r="Y31" s="7">
        <f t="shared" si="3"/>
        <v>2.7864467231386535E-2</v>
      </c>
      <c r="Z31" s="7">
        <f t="shared" si="4"/>
        <v>4.7926883637984842E-2</v>
      </c>
      <c r="AC31" s="4">
        <v>4486</v>
      </c>
      <c r="AD31" s="4">
        <f t="shared" si="11"/>
        <v>72118</v>
      </c>
      <c r="AE31" s="21">
        <f t="shared" si="12"/>
        <v>-0.13095699341340561</v>
      </c>
      <c r="AG31" s="4">
        <f t="shared" si="5"/>
        <v>4486</v>
      </c>
      <c r="AM31" s="20">
        <v>8.3593401694159603E-2</v>
      </c>
    </row>
    <row r="32" spans="1:39" x14ac:dyDescent="0.3">
      <c r="A32" s="19" t="s">
        <v>122</v>
      </c>
      <c r="B32" s="4">
        <v>1119</v>
      </c>
      <c r="D32" s="4">
        <f t="shared" si="6"/>
        <v>16182</v>
      </c>
      <c r="F32" s="4">
        <v>700</v>
      </c>
      <c r="H32" s="4">
        <f t="shared" si="7"/>
        <v>10724</v>
      </c>
      <c r="J32" s="4">
        <v>204</v>
      </c>
      <c r="L32" s="4">
        <f t="shared" si="8"/>
        <v>2971</v>
      </c>
      <c r="N32" s="4">
        <f>'From State&amp;Country +Charts'!F45</f>
        <v>132</v>
      </c>
      <c r="P32" s="4">
        <f t="shared" si="9"/>
        <v>1849</v>
      </c>
      <c r="R32" s="4">
        <f>'From State&amp;Country +Charts'!O45</f>
        <v>226</v>
      </c>
      <c r="T32" s="4">
        <f t="shared" si="10"/>
        <v>3872</v>
      </c>
      <c r="V32" s="7">
        <f t="shared" si="0"/>
        <v>0.22679367653019863</v>
      </c>
      <c r="W32" s="7">
        <f t="shared" si="1"/>
        <v>0.14187271990271585</v>
      </c>
      <c r="X32" s="7">
        <f t="shared" si="2"/>
        <v>4.1345764085934336E-2</v>
      </c>
      <c r="Y32" s="7">
        <f t="shared" si="3"/>
        <v>2.6753141467369273E-2</v>
      </c>
      <c r="Z32" s="7">
        <f t="shared" si="4"/>
        <v>4.5804620997162544E-2</v>
      </c>
      <c r="AC32" s="4">
        <v>4934</v>
      </c>
      <c r="AD32" s="4">
        <f t="shared" si="11"/>
        <v>72545</v>
      </c>
      <c r="AE32" s="21">
        <f t="shared" si="12"/>
        <v>9.4741513201686223E-2</v>
      </c>
      <c r="AG32" s="4">
        <f t="shared" si="5"/>
        <v>4934</v>
      </c>
      <c r="AM32" s="20">
        <v>7.4179164977705714E-2</v>
      </c>
    </row>
    <row r="33" spans="1:39" x14ac:dyDescent="0.3">
      <c r="A33" s="19" t="s">
        <v>123</v>
      </c>
      <c r="B33" s="4">
        <v>1560</v>
      </c>
      <c r="D33" s="4">
        <f t="shared" si="6"/>
        <v>16275</v>
      </c>
      <c r="F33" s="4">
        <v>1032</v>
      </c>
      <c r="H33" s="4">
        <f t="shared" si="7"/>
        <v>10731</v>
      </c>
      <c r="J33" s="4">
        <v>286</v>
      </c>
      <c r="L33" s="4">
        <f t="shared" si="8"/>
        <v>2997</v>
      </c>
      <c r="N33" s="4">
        <f>'From State&amp;Country +Charts'!F46</f>
        <v>170</v>
      </c>
      <c r="P33" s="4">
        <f t="shared" si="9"/>
        <v>1893</v>
      </c>
      <c r="R33" s="4">
        <f>'From State&amp;Country +Charts'!O46</f>
        <v>385</v>
      </c>
      <c r="T33" s="4">
        <f t="shared" si="10"/>
        <v>3885</v>
      </c>
      <c r="V33" s="7">
        <f t="shared" si="0"/>
        <v>0.22241231822070145</v>
      </c>
      <c r="W33" s="7">
        <f t="shared" si="1"/>
        <v>0.14713430282292558</v>
      </c>
      <c r="X33" s="7">
        <f t="shared" si="2"/>
        <v>4.0775591673795269E-2</v>
      </c>
      <c r="Y33" s="7">
        <f t="shared" si="3"/>
        <v>2.4237239806102082E-2</v>
      </c>
      <c r="Z33" s="7">
        <f t="shared" si="4"/>
        <v>5.4890219560878244E-2</v>
      </c>
      <c r="AC33" s="4">
        <v>7014</v>
      </c>
      <c r="AD33" s="4">
        <f t="shared" si="11"/>
        <v>72909</v>
      </c>
      <c r="AE33" s="21">
        <f t="shared" si="12"/>
        <v>5.4736842105263195E-2</v>
      </c>
      <c r="AG33" s="4">
        <f t="shared" si="5"/>
        <v>7014</v>
      </c>
      <c r="AM33" s="20">
        <v>6.4585115483319078E-2</v>
      </c>
    </row>
    <row r="34" spans="1:39" x14ac:dyDescent="0.3">
      <c r="A34" s="19" t="s">
        <v>124</v>
      </c>
      <c r="B34" s="4">
        <v>1421</v>
      </c>
      <c r="D34" s="4">
        <f t="shared" si="6"/>
        <v>16455</v>
      </c>
      <c r="F34" s="4">
        <v>982.5</v>
      </c>
      <c r="H34" s="4">
        <f t="shared" si="7"/>
        <v>10817.5</v>
      </c>
      <c r="J34" s="4">
        <v>267</v>
      </c>
      <c r="L34" s="4">
        <f t="shared" si="8"/>
        <v>3034</v>
      </c>
      <c r="N34" s="4">
        <f>'From State&amp;Country +Charts'!F47</f>
        <v>157.5</v>
      </c>
      <c r="P34" s="4">
        <f t="shared" si="9"/>
        <v>1884.5</v>
      </c>
      <c r="R34" s="4">
        <f>'From State&amp;Country +Charts'!O47</f>
        <v>347.5</v>
      </c>
      <c r="T34" s="4">
        <f t="shared" si="10"/>
        <v>3890.5</v>
      </c>
      <c r="V34" s="7">
        <f t="shared" si="0"/>
        <v>0.22203125000000001</v>
      </c>
      <c r="W34" s="7">
        <f t="shared" si="1"/>
        <v>0.15351562499999999</v>
      </c>
      <c r="X34" s="7">
        <f t="shared" si="2"/>
        <v>4.1718749999999999E-2</v>
      </c>
      <c r="Y34" s="7">
        <f t="shared" si="3"/>
        <v>2.4609374999999999E-2</v>
      </c>
      <c r="Z34" s="7">
        <f t="shared" si="4"/>
        <v>5.4296875000000001E-2</v>
      </c>
      <c r="AC34" s="4">
        <v>6400</v>
      </c>
      <c r="AD34" s="4">
        <f t="shared" si="11"/>
        <v>73441</v>
      </c>
      <c r="AE34" s="21">
        <f t="shared" si="12"/>
        <v>9.0661213360599957E-2</v>
      </c>
      <c r="AG34" s="4">
        <f t="shared" si="5"/>
        <v>6400</v>
      </c>
      <c r="AM34" s="20">
        <v>7.0624999999999993E-2</v>
      </c>
    </row>
    <row r="35" spans="1:39" x14ac:dyDescent="0.3">
      <c r="A35" s="19" t="s">
        <v>125</v>
      </c>
      <c r="B35" s="4">
        <v>1282</v>
      </c>
      <c r="D35" s="4">
        <f t="shared" si="6"/>
        <v>16442</v>
      </c>
      <c r="F35" s="4">
        <v>933</v>
      </c>
      <c r="H35" s="4">
        <f t="shared" si="7"/>
        <v>10865.5</v>
      </c>
      <c r="J35" s="4">
        <v>248</v>
      </c>
      <c r="L35" s="4">
        <f t="shared" si="8"/>
        <v>3068</v>
      </c>
      <c r="N35" s="4">
        <f>'From State&amp;Country +Charts'!F48</f>
        <v>145</v>
      </c>
      <c r="P35" s="4">
        <f t="shared" si="9"/>
        <v>1886.5</v>
      </c>
      <c r="R35" s="4">
        <f>'From State&amp;Country +Charts'!O48</f>
        <v>310</v>
      </c>
      <c r="T35" s="4">
        <f t="shared" si="10"/>
        <v>3874.5</v>
      </c>
      <c r="V35" s="7">
        <f t="shared" si="0"/>
        <v>0.22156930521949533</v>
      </c>
      <c r="W35" s="7">
        <f t="shared" si="1"/>
        <v>0.16125129623228482</v>
      </c>
      <c r="X35" s="7">
        <f t="shared" si="2"/>
        <v>4.2862080884894571E-2</v>
      </c>
      <c r="Y35" s="7">
        <f t="shared" si="3"/>
        <v>2.5060490839958521E-2</v>
      </c>
      <c r="Z35" s="7">
        <f t="shared" si="4"/>
        <v>5.3577601106118214E-2</v>
      </c>
      <c r="AC35" s="4">
        <v>5786</v>
      </c>
      <c r="AD35" s="4">
        <f t="shared" si="11"/>
        <v>73488</v>
      </c>
      <c r="AE35" s="21">
        <f t="shared" si="12"/>
        <v>8.1895800662137308E-3</v>
      </c>
      <c r="AG35" s="4">
        <f t="shared" si="5"/>
        <v>5786</v>
      </c>
      <c r="AM35" s="20">
        <v>7.7946768060836502E-2</v>
      </c>
    </row>
    <row r="36" spans="1:39" x14ac:dyDescent="0.3">
      <c r="A36" s="19" t="s">
        <v>126</v>
      </c>
      <c r="B36" s="4">
        <v>1218</v>
      </c>
      <c r="D36" s="4">
        <f t="shared" si="6"/>
        <v>16488</v>
      </c>
      <c r="F36" s="4">
        <v>931</v>
      </c>
      <c r="H36" s="4">
        <f t="shared" si="7"/>
        <v>10972.5</v>
      </c>
      <c r="J36" s="4">
        <v>230</v>
      </c>
      <c r="L36" s="4">
        <f t="shared" si="8"/>
        <v>3085</v>
      </c>
      <c r="N36" s="4">
        <f>'From State&amp;Country +Charts'!F49</f>
        <v>138</v>
      </c>
      <c r="P36" s="4">
        <f t="shared" si="9"/>
        <v>1894.5</v>
      </c>
      <c r="R36" s="4">
        <f>'From State&amp;Country +Charts'!O49</f>
        <v>326</v>
      </c>
      <c r="T36" s="4">
        <f t="shared" si="10"/>
        <v>3901.5</v>
      </c>
      <c r="V36" s="7">
        <f t="shared" si="0"/>
        <v>0.21319796954314721</v>
      </c>
      <c r="W36" s="7">
        <f t="shared" si="1"/>
        <v>0.16296166637493437</v>
      </c>
      <c r="X36" s="7">
        <f t="shared" si="2"/>
        <v>4.0259058288114824E-2</v>
      </c>
      <c r="Y36" s="7">
        <f t="shared" si="3"/>
        <v>2.4155434972868896E-2</v>
      </c>
      <c r="Z36" s="7">
        <f t="shared" si="4"/>
        <v>5.7062839138806234E-2</v>
      </c>
      <c r="AC36" s="4">
        <v>5713</v>
      </c>
      <c r="AD36" s="4">
        <f t="shared" si="11"/>
        <v>73880</v>
      </c>
      <c r="AE36" s="21">
        <f t="shared" si="12"/>
        <v>7.3670362713775583E-2</v>
      </c>
      <c r="AG36" s="4">
        <f t="shared" si="5"/>
        <v>5713</v>
      </c>
      <c r="AM36" s="20">
        <v>7.526693506038859E-2</v>
      </c>
    </row>
    <row r="37" spans="1:39" x14ac:dyDescent="0.3">
      <c r="A37" s="19" t="s">
        <v>127</v>
      </c>
      <c r="B37" s="4">
        <v>1227.5</v>
      </c>
      <c r="D37" s="4">
        <f t="shared" si="6"/>
        <v>16261.5</v>
      </c>
      <c r="F37" s="4">
        <v>891.5</v>
      </c>
      <c r="H37" s="4">
        <f t="shared" si="7"/>
        <v>10871</v>
      </c>
      <c r="J37" s="4">
        <v>238.5</v>
      </c>
      <c r="L37" s="4">
        <f t="shared" si="8"/>
        <v>3093.5</v>
      </c>
      <c r="N37" s="4">
        <f>'From State&amp;Country +Charts'!F50</f>
        <v>146</v>
      </c>
      <c r="P37" s="4">
        <f t="shared" si="9"/>
        <v>1887.5</v>
      </c>
      <c r="R37" s="4">
        <f>'From State&amp;Country +Charts'!O50</f>
        <v>331</v>
      </c>
      <c r="T37" s="4">
        <f t="shared" si="10"/>
        <v>3893.5</v>
      </c>
      <c r="V37" s="7">
        <f t="shared" si="0"/>
        <v>0.21531310296439221</v>
      </c>
      <c r="W37" s="7">
        <f t="shared" si="1"/>
        <v>0.15637607437291703</v>
      </c>
      <c r="X37" s="7">
        <f t="shared" si="2"/>
        <v>4.1834765830556044E-2</v>
      </c>
      <c r="Y37" s="7">
        <f t="shared" si="3"/>
        <v>2.5609542185581476E-2</v>
      </c>
      <c r="Z37" s="7">
        <f t="shared" si="4"/>
        <v>5.8059989475530607E-2</v>
      </c>
      <c r="AC37" s="4">
        <v>5701</v>
      </c>
      <c r="AD37" s="4">
        <f t="shared" si="11"/>
        <v>73257</v>
      </c>
      <c r="AE37" s="21">
        <f t="shared" si="12"/>
        <v>-9.8513598987982287E-2</v>
      </c>
      <c r="AG37" s="4">
        <f t="shared" si="5"/>
        <v>5701</v>
      </c>
      <c r="AM37" s="20">
        <v>6.9549201894404486E-2</v>
      </c>
    </row>
    <row r="38" spans="1:39" x14ac:dyDescent="0.3">
      <c r="A38" s="19" t="s">
        <v>128</v>
      </c>
      <c r="B38" s="4">
        <v>1237</v>
      </c>
      <c r="D38" s="4">
        <f t="shared" si="6"/>
        <v>16357.5</v>
      </c>
      <c r="F38" s="4">
        <v>852</v>
      </c>
      <c r="H38" s="4">
        <f t="shared" si="7"/>
        <v>10903</v>
      </c>
      <c r="J38" s="4">
        <v>247</v>
      </c>
      <c r="L38" s="4">
        <f t="shared" si="8"/>
        <v>3141.5</v>
      </c>
      <c r="N38" s="4">
        <f>'From State&amp;Country +Charts'!F51</f>
        <v>154</v>
      </c>
      <c r="P38" s="4">
        <f t="shared" si="9"/>
        <v>1914.5</v>
      </c>
      <c r="R38" s="4">
        <f>'From State&amp;Country +Charts'!O51</f>
        <v>336</v>
      </c>
      <c r="T38" s="4">
        <f t="shared" si="10"/>
        <v>3892.5</v>
      </c>
      <c r="V38" s="7">
        <f t="shared" si="0"/>
        <v>0.21743715943047986</v>
      </c>
      <c r="W38" s="7">
        <f t="shared" si="1"/>
        <v>0.14976269994726665</v>
      </c>
      <c r="X38" s="7">
        <f t="shared" si="2"/>
        <v>4.3417120759360169E-2</v>
      </c>
      <c r="Y38" s="7">
        <f t="shared" si="3"/>
        <v>2.7069783793285288E-2</v>
      </c>
      <c r="Z38" s="7">
        <f t="shared" si="4"/>
        <v>5.9061346458076994E-2</v>
      </c>
      <c r="AC38" s="4">
        <v>5689</v>
      </c>
      <c r="AD38" s="4">
        <f t="shared" si="11"/>
        <v>73652</v>
      </c>
      <c r="AE38" s="21">
        <f t="shared" si="12"/>
        <v>7.4612769172648363E-2</v>
      </c>
      <c r="AG38" s="4">
        <f t="shared" si="5"/>
        <v>5689</v>
      </c>
      <c r="AM38" s="20">
        <v>6.3807347512743889E-2</v>
      </c>
    </row>
    <row r="39" spans="1:39" x14ac:dyDescent="0.3">
      <c r="A39" s="19" t="s">
        <v>129</v>
      </c>
      <c r="B39" s="4">
        <v>1587</v>
      </c>
      <c r="D39" s="4">
        <f t="shared" si="6"/>
        <v>16425.5</v>
      </c>
      <c r="F39" s="4">
        <v>1114</v>
      </c>
      <c r="H39" s="4">
        <f t="shared" si="7"/>
        <v>11089</v>
      </c>
      <c r="J39" s="4">
        <v>342</v>
      </c>
      <c r="L39" s="4">
        <f t="shared" si="8"/>
        <v>3200.5</v>
      </c>
      <c r="N39" s="4">
        <f>'From State&amp;Country +Charts'!F52</f>
        <v>200</v>
      </c>
      <c r="P39" s="4">
        <f t="shared" si="9"/>
        <v>1918.5</v>
      </c>
      <c r="R39" s="4">
        <f>'From State&amp;Country +Charts'!O52</f>
        <v>417</v>
      </c>
      <c r="T39" s="4">
        <f t="shared" si="10"/>
        <v>3934.5</v>
      </c>
      <c r="V39" s="7">
        <f t="shared" si="0"/>
        <v>0.21098112204201011</v>
      </c>
      <c r="W39" s="7">
        <f t="shared" si="1"/>
        <v>0.14809890986439778</v>
      </c>
      <c r="X39" s="7">
        <f t="shared" si="2"/>
        <v>4.5466631215102367E-2</v>
      </c>
      <c r="Y39" s="7">
        <f t="shared" si="3"/>
        <v>2.6588673225206062E-2</v>
      </c>
      <c r="Z39" s="7">
        <f t="shared" si="4"/>
        <v>5.5437383674554641E-2</v>
      </c>
      <c r="AC39" s="4">
        <v>7522</v>
      </c>
      <c r="AD39" s="4">
        <f t="shared" si="11"/>
        <v>74426</v>
      </c>
      <c r="AE39" s="21">
        <f t="shared" si="12"/>
        <v>0.11470065204505042</v>
      </c>
      <c r="AG39" s="4">
        <f t="shared" si="5"/>
        <v>7522</v>
      </c>
      <c r="AM39" s="20">
        <v>6.4876362669502793E-2</v>
      </c>
    </row>
    <row r="40" spans="1:39" x14ac:dyDescent="0.3">
      <c r="A40" s="19" t="s">
        <v>130</v>
      </c>
      <c r="B40" s="4">
        <v>1276</v>
      </c>
      <c r="D40" s="4">
        <f t="shared" si="6"/>
        <v>16435.5</v>
      </c>
      <c r="F40" s="4">
        <v>814</v>
      </c>
      <c r="H40" s="4">
        <f t="shared" si="7"/>
        <v>11135</v>
      </c>
      <c r="J40" s="4">
        <v>291</v>
      </c>
      <c r="L40" s="4">
        <f t="shared" si="8"/>
        <v>3221.5</v>
      </c>
      <c r="N40" s="4">
        <f>'From State&amp;Country +Charts'!F53</f>
        <v>155</v>
      </c>
      <c r="P40" s="4">
        <f t="shared" si="9"/>
        <v>1933.5</v>
      </c>
      <c r="R40" s="4">
        <f>'From State&amp;Country +Charts'!O53</f>
        <v>340</v>
      </c>
      <c r="T40" s="4">
        <f t="shared" si="10"/>
        <v>4003.5</v>
      </c>
      <c r="V40" s="7">
        <f t="shared" si="0"/>
        <v>0.21192492941371865</v>
      </c>
      <c r="W40" s="7">
        <f t="shared" si="1"/>
        <v>0.13519348945357915</v>
      </c>
      <c r="X40" s="7">
        <f t="shared" si="2"/>
        <v>4.8330842052815147E-2</v>
      </c>
      <c r="Y40" s="7">
        <f t="shared" si="3"/>
        <v>2.5743232021258926E-2</v>
      </c>
      <c r="Z40" s="7">
        <f t="shared" si="4"/>
        <v>5.6469025078890553E-2</v>
      </c>
      <c r="AC40" s="4">
        <v>6021</v>
      </c>
      <c r="AD40" s="4">
        <f t="shared" si="11"/>
        <v>74920</v>
      </c>
      <c r="AE40" s="21">
        <f t="shared" si="12"/>
        <v>8.9379410168264783E-2</v>
      </c>
      <c r="AG40" s="4">
        <f t="shared" si="5"/>
        <v>6021</v>
      </c>
      <c r="AM40" s="20">
        <v>6.1285500747384154E-2</v>
      </c>
    </row>
    <row r="41" spans="1:39" x14ac:dyDescent="0.3">
      <c r="A41" s="19" t="s">
        <v>131</v>
      </c>
      <c r="B41" s="4">
        <v>1609</v>
      </c>
      <c r="D41" s="4">
        <f t="shared" si="6"/>
        <v>16618.5</v>
      </c>
      <c r="F41" s="4">
        <v>1012</v>
      </c>
      <c r="H41" s="4">
        <f t="shared" si="7"/>
        <v>11314</v>
      </c>
      <c r="J41" s="4">
        <v>343</v>
      </c>
      <c r="L41" s="4">
        <f t="shared" si="8"/>
        <v>3320.5</v>
      </c>
      <c r="N41" s="4">
        <f>'From State&amp;Country +Charts'!F54</f>
        <v>185</v>
      </c>
      <c r="P41" s="4">
        <f t="shared" si="9"/>
        <v>1929.5</v>
      </c>
      <c r="R41" s="4">
        <f>'From State&amp;Country +Charts'!O54</f>
        <v>401</v>
      </c>
      <c r="T41" s="4">
        <f t="shared" si="10"/>
        <v>4099.5</v>
      </c>
      <c r="V41" s="7">
        <f t="shared" si="0"/>
        <v>0.21643798762442831</v>
      </c>
      <c r="W41" s="7">
        <f t="shared" si="1"/>
        <v>0.13613128867366156</v>
      </c>
      <c r="X41" s="7">
        <f t="shared" si="2"/>
        <v>4.6139359698681735E-2</v>
      </c>
      <c r="Y41" s="7">
        <f t="shared" si="3"/>
        <v>2.4885660478880817E-2</v>
      </c>
      <c r="Z41" s="7">
        <f t="shared" si="4"/>
        <v>5.3941350551520044E-2</v>
      </c>
      <c r="AC41" s="4">
        <v>7434</v>
      </c>
      <c r="AD41" s="4">
        <f t="shared" si="11"/>
        <v>76017</v>
      </c>
      <c r="AE41" s="21">
        <f t="shared" si="12"/>
        <v>0.17311030456051757</v>
      </c>
      <c r="AG41" s="4">
        <f t="shared" si="5"/>
        <v>7434</v>
      </c>
      <c r="AM41" s="20">
        <v>7.1025020177562556E-2</v>
      </c>
    </row>
    <row r="42" spans="1:39" x14ac:dyDescent="0.3">
      <c r="A42" s="19" t="s">
        <v>132</v>
      </c>
      <c r="B42" s="4">
        <v>1901</v>
      </c>
      <c r="D42" s="4">
        <f t="shared" si="6"/>
        <v>16394.5</v>
      </c>
      <c r="F42" s="4">
        <v>1121</v>
      </c>
      <c r="H42" s="4">
        <f t="shared" si="7"/>
        <v>11087</v>
      </c>
      <c r="J42" s="4">
        <v>399</v>
      </c>
      <c r="L42" s="4">
        <f t="shared" si="8"/>
        <v>3300.5</v>
      </c>
      <c r="N42" s="4">
        <f>'From State&amp;Country +Charts'!F55</f>
        <v>229</v>
      </c>
      <c r="P42" s="4">
        <f t="shared" si="9"/>
        <v>1936.5</v>
      </c>
      <c r="R42" s="4">
        <f>'From State&amp;Country +Charts'!O55</f>
        <v>448</v>
      </c>
      <c r="T42" s="4">
        <f t="shared" si="10"/>
        <v>4082.5</v>
      </c>
      <c r="V42" s="7">
        <f t="shared" si="0"/>
        <v>0.22143273150844497</v>
      </c>
      <c r="W42" s="7">
        <f t="shared" si="1"/>
        <v>0.13057658707047176</v>
      </c>
      <c r="X42" s="7">
        <f t="shared" si="2"/>
        <v>4.6476412347117066E-2</v>
      </c>
      <c r="Y42" s="7">
        <f t="shared" si="3"/>
        <v>2.6674432149097264E-2</v>
      </c>
      <c r="Z42" s="7">
        <f t="shared" si="4"/>
        <v>5.2184041933605124E-2</v>
      </c>
      <c r="AC42" s="4">
        <v>8585</v>
      </c>
      <c r="AD42" s="4">
        <f t="shared" si="11"/>
        <v>75285</v>
      </c>
      <c r="AE42" s="21">
        <f t="shared" si="12"/>
        <v>-7.8566062037136453E-2</v>
      </c>
      <c r="AG42" s="4">
        <f t="shared" si="5"/>
        <v>8585</v>
      </c>
      <c r="AM42" s="20">
        <v>6.977285963890506E-2</v>
      </c>
    </row>
    <row r="43" spans="1:39" x14ac:dyDescent="0.3">
      <c r="A43" s="19" t="s">
        <v>133</v>
      </c>
      <c r="B43" s="4">
        <v>1258</v>
      </c>
      <c r="D43" s="4">
        <f t="shared" si="6"/>
        <v>16695.5</v>
      </c>
      <c r="F43" s="4">
        <v>831</v>
      </c>
      <c r="H43" s="4">
        <f t="shared" si="7"/>
        <v>11214</v>
      </c>
      <c r="J43" s="4">
        <v>242</v>
      </c>
      <c r="L43" s="4">
        <f t="shared" si="8"/>
        <v>3337.5</v>
      </c>
      <c r="N43" s="4">
        <f>'From State&amp;Country +Charts'!F56</f>
        <v>128</v>
      </c>
      <c r="P43" s="4">
        <f t="shared" si="9"/>
        <v>1939.5</v>
      </c>
      <c r="R43" s="4">
        <f>'From State&amp;Country +Charts'!O56</f>
        <v>320</v>
      </c>
      <c r="T43" s="4">
        <f t="shared" si="10"/>
        <v>4187.5</v>
      </c>
      <c r="V43" s="7">
        <f t="shared" si="0"/>
        <v>0.21648597487523663</v>
      </c>
      <c r="W43" s="7">
        <f t="shared" si="1"/>
        <v>0.14300464636035107</v>
      </c>
      <c r="X43" s="7">
        <f t="shared" si="2"/>
        <v>4.1645155739115473E-2</v>
      </c>
      <c r="Y43" s="7">
        <f t="shared" si="3"/>
        <v>2.2027189812424713E-2</v>
      </c>
      <c r="Z43" s="7">
        <f t="shared" si="4"/>
        <v>5.5067974531061777E-2</v>
      </c>
      <c r="AC43" s="4">
        <v>5811</v>
      </c>
      <c r="AD43" s="4">
        <f t="shared" si="11"/>
        <v>76610</v>
      </c>
      <c r="AE43" s="21">
        <f t="shared" si="12"/>
        <v>0.29536335265269731</v>
      </c>
      <c r="AG43" s="4">
        <f t="shared" si="5"/>
        <v>5811</v>
      </c>
      <c r="AM43" s="20">
        <v>6.8662880743417656E-2</v>
      </c>
    </row>
    <row r="44" spans="1:39" x14ac:dyDescent="0.3">
      <c r="A44" s="19" t="s">
        <v>134</v>
      </c>
      <c r="B44" s="4">
        <v>1412</v>
      </c>
      <c r="D44" s="4">
        <f t="shared" si="6"/>
        <v>16988.5</v>
      </c>
      <c r="F44" s="4">
        <v>867</v>
      </c>
      <c r="H44" s="4">
        <f t="shared" si="7"/>
        <v>11381</v>
      </c>
      <c r="J44" s="4">
        <v>281</v>
      </c>
      <c r="L44" s="4">
        <f t="shared" si="8"/>
        <v>3414.5</v>
      </c>
      <c r="N44" s="4">
        <f>'From State&amp;Country +Charts'!F57</f>
        <v>175</v>
      </c>
      <c r="P44" s="4">
        <f t="shared" si="9"/>
        <v>1982.5</v>
      </c>
      <c r="R44" s="4">
        <f>'From State&amp;Country +Charts'!O57</f>
        <v>361</v>
      </c>
      <c r="T44" s="4">
        <f t="shared" si="10"/>
        <v>4322.5</v>
      </c>
      <c r="V44" s="7">
        <f t="shared" si="0"/>
        <v>0.22072846646865718</v>
      </c>
      <c r="W44" s="7">
        <f t="shared" si="1"/>
        <v>0.13553228075660465</v>
      </c>
      <c r="X44" s="7">
        <f t="shared" si="2"/>
        <v>4.3926840706581212E-2</v>
      </c>
      <c r="Y44" s="7">
        <f t="shared" si="3"/>
        <v>2.7356573393778335E-2</v>
      </c>
      <c r="Z44" s="7">
        <f t="shared" si="4"/>
        <v>5.6432702829451308E-2</v>
      </c>
      <c r="AC44" s="4">
        <v>6397</v>
      </c>
      <c r="AD44" s="4">
        <f t="shared" si="11"/>
        <v>78073</v>
      </c>
      <c r="AE44" s="21">
        <f t="shared" si="12"/>
        <v>0.29651398459667622</v>
      </c>
      <c r="AG44" s="4">
        <f t="shared" si="5"/>
        <v>6397</v>
      </c>
      <c r="AM44" s="20">
        <v>7.0814444270751911E-2</v>
      </c>
    </row>
    <row r="45" spans="1:39" x14ac:dyDescent="0.3">
      <c r="A45" s="19" t="s">
        <v>135</v>
      </c>
      <c r="B45" s="4">
        <v>1302</v>
      </c>
      <c r="D45" s="4">
        <f t="shared" si="6"/>
        <v>16730.5</v>
      </c>
      <c r="F45" s="4">
        <v>830</v>
      </c>
      <c r="H45" s="4">
        <f t="shared" si="7"/>
        <v>11179</v>
      </c>
      <c r="J45" s="4">
        <v>282</v>
      </c>
      <c r="L45" s="4">
        <f t="shared" si="8"/>
        <v>3410.5</v>
      </c>
      <c r="N45" s="4">
        <f>'From State&amp;Country +Charts'!F58</f>
        <v>135</v>
      </c>
      <c r="P45" s="4">
        <f t="shared" si="9"/>
        <v>1947.5</v>
      </c>
      <c r="R45" s="4">
        <f>'From State&amp;Country +Charts'!O58</f>
        <v>342</v>
      </c>
      <c r="T45" s="4">
        <f t="shared" si="10"/>
        <v>4279.5</v>
      </c>
      <c r="V45" s="7">
        <f t="shared" si="0"/>
        <v>0.21882352941176469</v>
      </c>
      <c r="W45" s="7">
        <f t="shared" si="1"/>
        <v>0.13949579831932774</v>
      </c>
      <c r="X45" s="7">
        <f t="shared" si="2"/>
        <v>4.7394957983193278E-2</v>
      </c>
      <c r="Y45" s="7">
        <f t="shared" si="3"/>
        <v>2.26890756302521E-2</v>
      </c>
      <c r="Z45" s="7">
        <f t="shared" si="4"/>
        <v>5.7478991596638655E-2</v>
      </c>
      <c r="AC45" s="4">
        <v>5950</v>
      </c>
      <c r="AD45" s="4">
        <f t="shared" si="11"/>
        <v>77009</v>
      </c>
      <c r="AE45" s="21">
        <f t="shared" si="12"/>
        <v>-0.15169660678642716</v>
      </c>
      <c r="AG45" s="4">
        <f t="shared" si="5"/>
        <v>5950</v>
      </c>
      <c r="AM45" s="20">
        <v>7.092436974789916E-2</v>
      </c>
    </row>
    <row r="46" spans="1:39" x14ac:dyDescent="0.3">
      <c r="A46" s="19" t="s">
        <v>136</v>
      </c>
      <c r="B46" s="4">
        <v>1215</v>
      </c>
      <c r="D46" s="4">
        <f t="shared" si="6"/>
        <v>16524.5</v>
      </c>
      <c r="F46" s="4">
        <v>822</v>
      </c>
      <c r="H46" s="4">
        <f t="shared" si="7"/>
        <v>11018.5</v>
      </c>
      <c r="J46" s="4">
        <v>238</v>
      </c>
      <c r="L46" s="4">
        <f t="shared" si="8"/>
        <v>3381.5</v>
      </c>
      <c r="N46" s="4">
        <f>'From State&amp;Country +Charts'!F59</f>
        <v>116</v>
      </c>
      <c r="P46" s="4">
        <f t="shared" si="9"/>
        <v>1906</v>
      </c>
      <c r="R46" s="4">
        <f>'From State&amp;Country +Charts'!O59</f>
        <v>344</v>
      </c>
      <c r="T46" s="4">
        <f t="shared" si="10"/>
        <v>4276</v>
      </c>
      <c r="V46" s="7">
        <f t="shared" si="0"/>
        <v>0.21534916696207018</v>
      </c>
      <c r="W46" s="7">
        <f t="shared" si="1"/>
        <v>0.1456930166607586</v>
      </c>
      <c r="X46" s="7">
        <f t="shared" si="2"/>
        <v>4.2183622828784122E-2</v>
      </c>
      <c r="Y46" s="7">
        <f t="shared" si="3"/>
        <v>2.056008507621411E-2</v>
      </c>
      <c r="Z46" s="7">
        <f t="shared" si="4"/>
        <v>6.0971286777738394E-2</v>
      </c>
      <c r="AC46" s="4">
        <v>5642</v>
      </c>
      <c r="AD46" s="4">
        <f t="shared" si="11"/>
        <v>76251</v>
      </c>
      <c r="AE46" s="21">
        <f t="shared" si="12"/>
        <v>-0.11843749999999997</v>
      </c>
      <c r="AG46" s="4">
        <f t="shared" si="5"/>
        <v>5642</v>
      </c>
      <c r="AM46" s="20">
        <v>5.6717476072314782E-2</v>
      </c>
    </row>
    <row r="47" spans="1:39" x14ac:dyDescent="0.3">
      <c r="A47" s="19" t="s">
        <v>137</v>
      </c>
      <c r="B47" s="4">
        <v>1295</v>
      </c>
      <c r="D47" s="4">
        <f t="shared" si="6"/>
        <v>16537.5</v>
      </c>
      <c r="F47" s="4">
        <v>805</v>
      </c>
      <c r="H47" s="4">
        <f t="shared" si="7"/>
        <v>10890.5</v>
      </c>
      <c r="J47" s="4">
        <v>275</v>
      </c>
      <c r="L47" s="4">
        <f t="shared" si="8"/>
        <v>3408.5</v>
      </c>
      <c r="N47" s="4">
        <f>'From State&amp;Country +Charts'!F60</f>
        <v>162</v>
      </c>
      <c r="P47" s="4">
        <f t="shared" si="9"/>
        <v>1923</v>
      </c>
      <c r="R47" s="4">
        <f>'From State&amp;Country +Charts'!O60</f>
        <v>350</v>
      </c>
      <c r="T47" s="4">
        <f t="shared" si="10"/>
        <v>4316</v>
      </c>
      <c r="V47" s="7">
        <f t="shared" si="0"/>
        <v>0.2097165991902834</v>
      </c>
      <c r="W47" s="7">
        <f t="shared" si="1"/>
        <v>0.13036437246963561</v>
      </c>
      <c r="X47" s="7">
        <f t="shared" si="2"/>
        <v>4.4534412955465584E-2</v>
      </c>
      <c r="Y47" s="7">
        <f t="shared" si="3"/>
        <v>2.6234817813765181E-2</v>
      </c>
      <c r="Z47" s="7">
        <f t="shared" si="4"/>
        <v>5.6680161943319839E-2</v>
      </c>
      <c r="AC47" s="4">
        <v>6175</v>
      </c>
      <c r="AD47" s="4">
        <f t="shared" si="11"/>
        <v>76640</v>
      </c>
      <c r="AE47" s="21">
        <f t="shared" si="12"/>
        <v>6.7231247839612873E-2</v>
      </c>
      <c r="AG47" s="4">
        <f t="shared" si="5"/>
        <v>6175</v>
      </c>
      <c r="AM47" s="20">
        <v>7.2226720647773274E-2</v>
      </c>
    </row>
    <row r="48" spans="1:39" x14ac:dyDescent="0.3">
      <c r="A48" s="19" t="s">
        <v>138</v>
      </c>
      <c r="B48" s="4">
        <v>1404</v>
      </c>
      <c r="D48" s="4">
        <f t="shared" si="6"/>
        <v>16723.5</v>
      </c>
      <c r="F48" s="4">
        <v>1005</v>
      </c>
      <c r="H48" s="4">
        <f t="shared" si="7"/>
        <v>10964.5</v>
      </c>
      <c r="J48" s="4">
        <v>362</v>
      </c>
      <c r="L48" s="4">
        <f t="shared" si="8"/>
        <v>3540.5</v>
      </c>
      <c r="N48" s="4">
        <f>'From State&amp;Country +Charts'!F61</f>
        <v>159</v>
      </c>
      <c r="P48" s="4">
        <f t="shared" si="9"/>
        <v>1944</v>
      </c>
      <c r="R48" s="4">
        <f>'From State&amp;Country +Charts'!O61</f>
        <v>366</v>
      </c>
      <c r="T48" s="4">
        <f t="shared" si="10"/>
        <v>4356</v>
      </c>
      <c r="V48" s="7">
        <f t="shared" si="0"/>
        <v>0.20204345949057417</v>
      </c>
      <c r="W48" s="7">
        <f t="shared" si="1"/>
        <v>0.14462512591739818</v>
      </c>
      <c r="X48" s="7">
        <f t="shared" si="2"/>
        <v>5.2093826449848897E-2</v>
      </c>
      <c r="Y48" s="7">
        <f t="shared" si="3"/>
        <v>2.2880990070513745E-2</v>
      </c>
      <c r="Z48" s="7">
        <f t="shared" si="4"/>
        <v>5.2669448841559934E-2</v>
      </c>
      <c r="AC48" s="4">
        <v>6949</v>
      </c>
      <c r="AD48" s="4">
        <f t="shared" si="11"/>
        <v>77876</v>
      </c>
      <c r="AE48" s="21">
        <f t="shared" si="12"/>
        <v>0.21634867845265182</v>
      </c>
      <c r="AG48" s="4">
        <f t="shared" si="5"/>
        <v>6949</v>
      </c>
      <c r="AM48" s="20">
        <v>6.6484386242624843E-2</v>
      </c>
    </row>
    <row r="49" spans="1:39" x14ac:dyDescent="0.3">
      <c r="A49" s="19" t="s">
        <v>139</v>
      </c>
      <c r="B49" s="4">
        <v>1089</v>
      </c>
      <c r="D49" s="4">
        <f t="shared" si="6"/>
        <v>16585</v>
      </c>
      <c r="F49" s="4">
        <v>696</v>
      </c>
      <c r="H49" s="4">
        <f t="shared" si="7"/>
        <v>10769</v>
      </c>
      <c r="J49" s="4">
        <v>229</v>
      </c>
      <c r="L49" s="4">
        <f t="shared" si="8"/>
        <v>3531</v>
      </c>
      <c r="N49" s="4">
        <f>'From State&amp;Country +Charts'!F62</f>
        <v>117</v>
      </c>
      <c r="P49" s="4">
        <f t="shared" si="9"/>
        <v>1915</v>
      </c>
      <c r="R49" s="4">
        <f>'From State&amp;Country +Charts'!O62</f>
        <v>275</v>
      </c>
      <c r="T49" s="4">
        <f t="shared" si="10"/>
        <v>4300</v>
      </c>
      <c r="V49" s="7">
        <f t="shared" si="0"/>
        <v>0.21611430839452273</v>
      </c>
      <c r="W49" s="7">
        <f t="shared" si="1"/>
        <v>0.13812264338162333</v>
      </c>
      <c r="X49" s="7">
        <f t="shared" si="2"/>
        <v>4.5445524905735266E-2</v>
      </c>
      <c r="Y49" s="7">
        <f t="shared" si="3"/>
        <v>2.321889263742806E-2</v>
      </c>
      <c r="Z49" s="7">
        <f t="shared" si="4"/>
        <v>5.4574320301647154E-2</v>
      </c>
      <c r="AC49" s="4">
        <v>5039</v>
      </c>
      <c r="AD49" s="4">
        <f t="shared" si="11"/>
        <v>77214</v>
      </c>
      <c r="AE49" s="21">
        <f t="shared" si="12"/>
        <v>-0.11611997895106119</v>
      </c>
      <c r="AG49" s="4">
        <f t="shared" si="5"/>
        <v>5039</v>
      </c>
      <c r="AM49" s="20">
        <v>7.0648938281405047E-2</v>
      </c>
    </row>
    <row r="50" spans="1:39" x14ac:dyDescent="0.3">
      <c r="A50" s="19" t="s">
        <v>140</v>
      </c>
      <c r="B50" s="4">
        <v>1113</v>
      </c>
      <c r="D50" s="4">
        <f t="shared" si="6"/>
        <v>16461</v>
      </c>
      <c r="F50" s="4">
        <v>681</v>
      </c>
      <c r="H50" s="4">
        <f t="shared" si="7"/>
        <v>10598</v>
      </c>
      <c r="J50" s="4">
        <v>236</v>
      </c>
      <c r="L50" s="4">
        <f t="shared" si="8"/>
        <v>3520</v>
      </c>
      <c r="N50" s="4">
        <f>'From State&amp;Country +Charts'!F63</f>
        <v>149</v>
      </c>
      <c r="P50" s="4">
        <f t="shared" si="9"/>
        <v>1910</v>
      </c>
      <c r="R50" s="4">
        <f>'From State&amp;Country +Charts'!O63</f>
        <v>308</v>
      </c>
      <c r="T50" s="4">
        <f t="shared" si="10"/>
        <v>4272</v>
      </c>
      <c r="V50" s="7">
        <f t="shared" si="0"/>
        <v>0.21641065525957612</v>
      </c>
      <c r="W50" s="7">
        <f t="shared" si="1"/>
        <v>0.13241298852809644</v>
      </c>
      <c r="X50" s="7">
        <f t="shared" si="2"/>
        <v>4.5887614232937975E-2</v>
      </c>
      <c r="Y50" s="7">
        <f t="shared" si="3"/>
        <v>2.8971417460626092E-2</v>
      </c>
      <c r="Z50" s="7">
        <f t="shared" si="4"/>
        <v>5.9887225354851255E-2</v>
      </c>
      <c r="AC50" s="4">
        <v>5143</v>
      </c>
      <c r="AD50" s="4">
        <f t="shared" si="11"/>
        <v>76668</v>
      </c>
      <c r="AE50" s="21">
        <f t="shared" si="12"/>
        <v>-9.5974687994375141E-2</v>
      </c>
      <c r="AG50" s="4">
        <f t="shared" si="5"/>
        <v>5143</v>
      </c>
      <c r="AM50" s="20">
        <v>6.4748201438848921E-2</v>
      </c>
    </row>
    <row r="51" spans="1:39" x14ac:dyDescent="0.3">
      <c r="A51" s="19" t="s">
        <v>141</v>
      </c>
      <c r="B51" s="4">
        <v>1645</v>
      </c>
      <c r="D51" s="4">
        <f t="shared" si="6"/>
        <v>16519</v>
      </c>
      <c r="F51" s="4">
        <v>997</v>
      </c>
      <c r="H51" s="4">
        <f t="shared" si="7"/>
        <v>10481</v>
      </c>
      <c r="J51" s="4">
        <v>383</v>
      </c>
      <c r="L51" s="4">
        <f t="shared" si="8"/>
        <v>3561</v>
      </c>
      <c r="N51" s="4">
        <f>'From State&amp;Country +Charts'!F64</f>
        <v>200</v>
      </c>
      <c r="P51" s="4">
        <f t="shared" si="9"/>
        <v>1910</v>
      </c>
      <c r="R51" s="4">
        <f>'From State&amp;Country +Charts'!O64</f>
        <v>411</v>
      </c>
      <c r="T51" s="4">
        <f t="shared" si="10"/>
        <v>4266</v>
      </c>
      <c r="V51" s="7">
        <f t="shared" si="0"/>
        <v>0.19246519246519248</v>
      </c>
      <c r="W51" s="7">
        <f t="shared" si="1"/>
        <v>0.11664911664911665</v>
      </c>
      <c r="X51" s="7">
        <f t="shared" si="2"/>
        <v>4.4811044811044809E-2</v>
      </c>
      <c r="Y51" s="7">
        <f t="shared" si="3"/>
        <v>2.3400023400023399E-2</v>
      </c>
      <c r="Z51" s="7">
        <f t="shared" si="4"/>
        <v>4.8087048087048084E-2</v>
      </c>
      <c r="AC51" s="4">
        <v>8547</v>
      </c>
      <c r="AD51" s="4">
        <f t="shared" si="11"/>
        <v>77693</v>
      </c>
      <c r="AE51" s="21">
        <f t="shared" si="12"/>
        <v>0.13626695027918112</v>
      </c>
      <c r="AG51" s="4">
        <f t="shared" si="5"/>
        <v>8547</v>
      </c>
      <c r="AM51" s="20">
        <v>6.4350064350064351E-2</v>
      </c>
    </row>
    <row r="52" spans="1:39" x14ac:dyDescent="0.3">
      <c r="A52" s="19" t="s">
        <v>142</v>
      </c>
      <c r="B52" s="4">
        <v>1608</v>
      </c>
      <c r="D52" s="4">
        <f t="shared" si="6"/>
        <v>16851</v>
      </c>
      <c r="F52" s="4">
        <v>859</v>
      </c>
      <c r="H52" s="4">
        <f t="shared" si="7"/>
        <v>10526</v>
      </c>
      <c r="J52" s="4">
        <v>355</v>
      </c>
      <c r="L52" s="4">
        <f t="shared" si="8"/>
        <v>3625</v>
      </c>
      <c r="N52" s="4">
        <f>'From State&amp;Country +Charts'!F65</f>
        <v>208</v>
      </c>
      <c r="P52" s="4">
        <f t="shared" si="9"/>
        <v>1963</v>
      </c>
      <c r="R52" s="4">
        <f>'From State&amp;Country +Charts'!O65</f>
        <v>387</v>
      </c>
      <c r="T52" s="4">
        <f t="shared" si="10"/>
        <v>4313</v>
      </c>
      <c r="V52" s="7">
        <f t="shared" si="0"/>
        <v>0.19269023367285801</v>
      </c>
      <c r="W52" s="7">
        <f t="shared" si="1"/>
        <v>0.10293588975434392</v>
      </c>
      <c r="X52" s="7">
        <f t="shared" si="2"/>
        <v>4.2540443379269023E-2</v>
      </c>
      <c r="Y52" s="7">
        <f t="shared" si="3"/>
        <v>2.4925104853205513E-2</v>
      </c>
      <c r="Z52" s="7">
        <f t="shared" si="4"/>
        <v>4.6375074895146792E-2</v>
      </c>
      <c r="AC52" s="4">
        <v>8345</v>
      </c>
      <c r="AD52" s="4">
        <f t="shared" si="11"/>
        <v>80017</v>
      </c>
      <c r="AE52" s="21">
        <f t="shared" si="12"/>
        <v>0.38598239495100484</v>
      </c>
      <c r="AG52" s="4">
        <f t="shared" si="5"/>
        <v>8345</v>
      </c>
      <c r="AM52" s="20">
        <v>6.0635110844817257E-2</v>
      </c>
    </row>
    <row r="53" spans="1:39" x14ac:dyDescent="0.3">
      <c r="A53" s="19" t="s">
        <v>143</v>
      </c>
      <c r="B53" s="4">
        <v>1733.5</v>
      </c>
      <c r="D53" s="4">
        <f t="shared" si="6"/>
        <v>16975.5</v>
      </c>
      <c r="F53" s="4">
        <v>997.5</v>
      </c>
      <c r="H53" s="4">
        <f t="shared" si="7"/>
        <v>10511.5</v>
      </c>
      <c r="J53" s="4">
        <v>385</v>
      </c>
      <c r="L53" s="4">
        <f t="shared" si="8"/>
        <v>3667</v>
      </c>
      <c r="N53" s="4">
        <f>'From State&amp;Country +Charts'!F66</f>
        <v>228</v>
      </c>
      <c r="P53" s="4">
        <f t="shared" si="9"/>
        <v>2006</v>
      </c>
      <c r="R53" s="4">
        <f>'From State&amp;Country +Charts'!O66</f>
        <v>412</v>
      </c>
      <c r="T53" s="4">
        <f t="shared" si="10"/>
        <v>4324</v>
      </c>
      <c r="V53" s="7">
        <f t="shared" si="0"/>
        <v>0.19079852512244785</v>
      </c>
      <c r="W53" s="7">
        <f t="shared" si="1"/>
        <v>0.10979032524351989</v>
      </c>
      <c r="X53" s="7">
        <f t="shared" si="2"/>
        <v>4.2375213251884869E-2</v>
      </c>
      <c r="Y53" s="7">
        <f t="shared" si="3"/>
        <v>2.509493148423312E-2</v>
      </c>
      <c r="Z53" s="7">
        <f t="shared" si="4"/>
        <v>4.534698145396511E-2</v>
      </c>
      <c r="AC53" s="4">
        <v>9085.5</v>
      </c>
      <c r="AD53" s="4">
        <f t="shared" si="11"/>
        <v>81668.5</v>
      </c>
      <c r="AE53" s="21">
        <f t="shared" si="12"/>
        <v>0.22215496368038745</v>
      </c>
      <c r="AG53" s="4">
        <f t="shared" si="5"/>
        <v>9085.5</v>
      </c>
      <c r="AM53" s="20">
        <v>6.3177590666446543E-2</v>
      </c>
    </row>
    <row r="54" spans="1:39" x14ac:dyDescent="0.3">
      <c r="A54" s="19" t="s">
        <v>144</v>
      </c>
      <c r="B54" s="4">
        <v>1859</v>
      </c>
      <c r="D54" s="4">
        <f t="shared" si="6"/>
        <v>16933.5</v>
      </c>
      <c r="F54" s="4">
        <v>1136</v>
      </c>
      <c r="H54" s="4">
        <f t="shared" si="7"/>
        <v>10526.5</v>
      </c>
      <c r="J54" s="4">
        <v>415</v>
      </c>
      <c r="L54" s="4">
        <f t="shared" si="8"/>
        <v>3683</v>
      </c>
      <c r="N54" s="4">
        <f>'From State&amp;Country +Charts'!F67</f>
        <v>248</v>
      </c>
      <c r="P54" s="4">
        <f t="shared" si="9"/>
        <v>2025</v>
      </c>
      <c r="R54" s="4">
        <f>'From State&amp;Country +Charts'!O67</f>
        <v>437</v>
      </c>
      <c r="T54" s="4">
        <f t="shared" si="10"/>
        <v>4313</v>
      </c>
      <c r="V54" s="7">
        <f t="shared" si="0"/>
        <v>0.18919193975167922</v>
      </c>
      <c r="W54" s="7">
        <f t="shared" si="1"/>
        <v>0.11561164258090779</v>
      </c>
      <c r="X54" s="7">
        <f t="shared" si="2"/>
        <v>4.2234887034398531E-2</v>
      </c>
      <c r="Y54" s="7">
        <f t="shared" si="3"/>
        <v>2.5239161408508039E-2</v>
      </c>
      <c r="Z54" s="7">
        <f t="shared" si="4"/>
        <v>4.4473844901282311E-2</v>
      </c>
      <c r="AC54" s="4">
        <v>9826</v>
      </c>
      <c r="AD54" s="4">
        <f t="shared" si="11"/>
        <v>82909.5</v>
      </c>
      <c r="AE54" s="21">
        <f t="shared" si="12"/>
        <v>0.14455445544554446</v>
      </c>
      <c r="AG54" s="4">
        <f t="shared" si="5"/>
        <v>9826</v>
      </c>
      <c r="AM54" s="20">
        <v>6.533686138815388E-2</v>
      </c>
    </row>
    <row r="55" spans="1:39" x14ac:dyDescent="0.3">
      <c r="A55" s="19" t="s">
        <v>145</v>
      </c>
      <c r="B55" s="4">
        <v>1499</v>
      </c>
      <c r="D55" s="4">
        <f t="shared" si="6"/>
        <v>17174.5</v>
      </c>
      <c r="F55" s="4">
        <v>857</v>
      </c>
      <c r="H55" s="4">
        <f t="shared" si="7"/>
        <v>10552.5</v>
      </c>
      <c r="J55" s="4">
        <v>303</v>
      </c>
      <c r="L55" s="4">
        <f t="shared" si="8"/>
        <v>3744</v>
      </c>
      <c r="N55" s="4">
        <f>'From State&amp;Country +Charts'!F68</f>
        <v>178</v>
      </c>
      <c r="P55" s="4">
        <f t="shared" si="9"/>
        <v>2075</v>
      </c>
      <c r="R55" s="4">
        <f>'From State&amp;Country +Charts'!O68</f>
        <v>322</v>
      </c>
      <c r="T55" s="4">
        <f t="shared" si="10"/>
        <v>4315</v>
      </c>
      <c r="V55" s="7">
        <f t="shared" si="0"/>
        <v>0.1968483256730138</v>
      </c>
      <c r="W55" s="7">
        <f t="shared" si="1"/>
        <v>0.11254103742613264</v>
      </c>
      <c r="X55" s="7">
        <f t="shared" si="2"/>
        <v>3.9789888378200917E-2</v>
      </c>
      <c r="Y55" s="7">
        <f t="shared" si="3"/>
        <v>2.3374917925147735E-2</v>
      </c>
      <c r="Z55" s="7">
        <f t="shared" si="4"/>
        <v>4.2284963887065007E-2</v>
      </c>
      <c r="AC55" s="4">
        <v>7615</v>
      </c>
      <c r="AD55" s="4">
        <f t="shared" si="11"/>
        <v>84713.5</v>
      </c>
      <c r="AE55" s="21">
        <f t="shared" si="12"/>
        <v>0.31044570641886082</v>
      </c>
      <c r="AG55" s="4">
        <f t="shared" si="5"/>
        <v>7615</v>
      </c>
      <c r="AM55" s="20">
        <v>6.9336835193696655E-2</v>
      </c>
    </row>
    <row r="56" spans="1:39" x14ac:dyDescent="0.3">
      <c r="A56" s="19" t="s">
        <v>146</v>
      </c>
      <c r="B56" s="4">
        <v>1637</v>
      </c>
      <c r="D56" s="4">
        <f t="shared" si="6"/>
        <v>17399.5</v>
      </c>
      <c r="F56" s="4">
        <v>873</v>
      </c>
      <c r="H56" s="4">
        <f t="shared" si="7"/>
        <v>10558.5</v>
      </c>
      <c r="J56" s="4">
        <v>360</v>
      </c>
      <c r="L56" s="4">
        <f t="shared" si="8"/>
        <v>3823</v>
      </c>
      <c r="N56" s="4">
        <f>'From State&amp;Country +Charts'!F69</f>
        <v>190</v>
      </c>
      <c r="P56" s="4">
        <f t="shared" si="9"/>
        <v>2090</v>
      </c>
      <c r="R56" s="4">
        <f>'From State&amp;Country +Charts'!O69</f>
        <v>364</v>
      </c>
      <c r="T56" s="4">
        <f t="shared" si="10"/>
        <v>4318</v>
      </c>
      <c r="V56" s="7">
        <f t="shared" si="0"/>
        <v>0.19059261846547909</v>
      </c>
      <c r="W56" s="7">
        <f t="shared" si="1"/>
        <v>0.10164163464896961</v>
      </c>
      <c r="X56" s="7">
        <f t="shared" si="2"/>
        <v>4.1914076143904994E-2</v>
      </c>
      <c r="Y56" s="7">
        <f t="shared" si="3"/>
        <v>2.2121317964838749E-2</v>
      </c>
      <c r="Z56" s="7">
        <f t="shared" si="4"/>
        <v>4.2379788101059496E-2</v>
      </c>
      <c r="AC56" s="4">
        <v>8589</v>
      </c>
      <c r="AD56" s="4">
        <f t="shared" si="11"/>
        <v>86905.5</v>
      </c>
      <c r="AE56" s="21">
        <f t="shared" si="12"/>
        <v>0.34266062216664062</v>
      </c>
      <c r="AG56" s="4">
        <f t="shared" si="5"/>
        <v>8589</v>
      </c>
      <c r="AM56" s="20">
        <v>5.8446850622889741E-2</v>
      </c>
    </row>
    <row r="57" spans="1:39" x14ac:dyDescent="0.3">
      <c r="A57" s="19" t="s">
        <v>147</v>
      </c>
      <c r="B57" s="4">
        <v>1579</v>
      </c>
      <c r="D57" s="4">
        <f t="shared" si="6"/>
        <v>17676.5</v>
      </c>
      <c r="F57" s="4">
        <v>894</v>
      </c>
      <c r="H57" s="4">
        <f t="shared" si="7"/>
        <v>10622.5</v>
      </c>
      <c r="J57" s="4">
        <v>340</v>
      </c>
      <c r="L57" s="4">
        <f t="shared" si="8"/>
        <v>3881</v>
      </c>
      <c r="N57" s="4">
        <f>'From State&amp;Country +Charts'!F70</f>
        <v>171</v>
      </c>
      <c r="P57" s="4">
        <f t="shared" si="9"/>
        <v>2126</v>
      </c>
      <c r="R57" s="4">
        <f>'From State&amp;Country +Charts'!O70</f>
        <v>340</v>
      </c>
      <c r="T57" s="4">
        <f t="shared" si="10"/>
        <v>4316</v>
      </c>
      <c r="V57" s="7">
        <f t="shared" si="0"/>
        <v>0.19479397976807303</v>
      </c>
      <c r="W57" s="7">
        <f t="shared" si="1"/>
        <v>0.11028867505551443</v>
      </c>
      <c r="X57" s="7">
        <f t="shared" si="2"/>
        <v>4.1944238835430546E-2</v>
      </c>
      <c r="Y57" s="7">
        <f t="shared" si="3"/>
        <v>2.1095484826054774E-2</v>
      </c>
      <c r="Z57" s="7">
        <f t="shared" si="4"/>
        <v>4.1944238835430546E-2</v>
      </c>
      <c r="AC57" s="4">
        <v>8106</v>
      </c>
      <c r="AD57" s="4">
        <f t="shared" si="11"/>
        <v>89061.5</v>
      </c>
      <c r="AE57" s="21">
        <f t="shared" si="12"/>
        <v>0.36235294117647054</v>
      </c>
      <c r="AG57" s="4">
        <f t="shared" si="5"/>
        <v>8106</v>
      </c>
      <c r="AM57" s="20">
        <v>6.1435973353071799E-2</v>
      </c>
    </row>
    <row r="58" spans="1:39" x14ac:dyDescent="0.3">
      <c r="A58" s="19" t="s">
        <v>148</v>
      </c>
      <c r="B58" s="4">
        <v>1650</v>
      </c>
      <c r="D58" s="4">
        <f t="shared" si="6"/>
        <v>18111.5</v>
      </c>
      <c r="F58" s="4">
        <v>926</v>
      </c>
      <c r="H58" s="4">
        <f t="shared" si="7"/>
        <v>10726.5</v>
      </c>
      <c r="J58" s="4">
        <v>331</v>
      </c>
      <c r="L58" s="4">
        <f t="shared" si="8"/>
        <v>3974</v>
      </c>
      <c r="N58" s="4">
        <f>'From State&amp;Country +Charts'!F71</f>
        <v>187</v>
      </c>
      <c r="P58" s="4">
        <f t="shared" si="9"/>
        <v>2197</v>
      </c>
      <c r="R58" s="4">
        <f>'From State&amp;Country +Charts'!O71</f>
        <v>430</v>
      </c>
      <c r="T58" s="4">
        <f t="shared" si="10"/>
        <v>4402</v>
      </c>
      <c r="V58" s="7">
        <f t="shared" si="0"/>
        <v>0.19621833749554049</v>
      </c>
      <c r="W58" s="7">
        <f t="shared" si="1"/>
        <v>0.11012010940658817</v>
      </c>
      <c r="X58" s="7">
        <f t="shared" si="2"/>
        <v>3.936258770365085E-2</v>
      </c>
      <c r="Y58" s="7">
        <f t="shared" si="3"/>
        <v>2.223807824949459E-2</v>
      </c>
      <c r="Z58" s="7">
        <f t="shared" si="4"/>
        <v>5.1135687953383281E-2</v>
      </c>
      <c r="AC58" s="4">
        <v>8409</v>
      </c>
      <c r="AD58" s="4">
        <f t="shared" si="11"/>
        <v>91828.5</v>
      </c>
      <c r="AE58" s="21">
        <f t="shared" si="12"/>
        <v>0.49042892591279696</v>
      </c>
      <c r="AG58" s="4">
        <f t="shared" si="5"/>
        <v>8409</v>
      </c>
      <c r="AM58" s="20">
        <v>6.6357474134855515E-2</v>
      </c>
    </row>
    <row r="59" spans="1:39" x14ac:dyDescent="0.3">
      <c r="A59" s="19" t="s">
        <v>149</v>
      </c>
      <c r="B59" s="4">
        <v>2010</v>
      </c>
      <c r="D59" s="4">
        <f t="shared" si="6"/>
        <v>18826.5</v>
      </c>
      <c r="F59" s="4">
        <v>1185</v>
      </c>
      <c r="H59" s="4">
        <f t="shared" si="7"/>
        <v>11106.5</v>
      </c>
      <c r="J59" s="4">
        <v>429</v>
      </c>
      <c r="L59" s="4">
        <f t="shared" si="8"/>
        <v>4128</v>
      </c>
      <c r="N59" s="4">
        <f>'From State&amp;Country +Charts'!F72</f>
        <v>233</v>
      </c>
      <c r="P59" s="4">
        <f t="shared" si="9"/>
        <v>2268</v>
      </c>
      <c r="R59" s="4">
        <f>'From State&amp;Country +Charts'!O72</f>
        <v>493</v>
      </c>
      <c r="T59" s="4">
        <f t="shared" si="10"/>
        <v>4545</v>
      </c>
      <c r="V59" s="7">
        <f t="shared" si="0"/>
        <v>0.18800860536900196</v>
      </c>
      <c r="W59" s="7">
        <f t="shared" si="1"/>
        <v>0.11084089421008325</v>
      </c>
      <c r="X59" s="7">
        <f t="shared" si="2"/>
        <v>4.0127209802637731E-2</v>
      </c>
      <c r="Y59" s="7">
        <f t="shared" si="3"/>
        <v>2.1794032363670376E-2</v>
      </c>
      <c r="Z59" s="7">
        <f t="shared" si="4"/>
        <v>4.6113553456178097E-2</v>
      </c>
      <c r="AC59" s="4">
        <v>10691</v>
      </c>
      <c r="AD59" s="4">
        <f t="shared" si="11"/>
        <v>96344.5</v>
      </c>
      <c r="AE59" s="21">
        <f t="shared" si="12"/>
        <v>0.73133603238866396</v>
      </c>
      <c r="AG59" s="4">
        <f t="shared" si="5"/>
        <v>10691</v>
      </c>
      <c r="AM59" s="20">
        <v>6.407258441679918E-2</v>
      </c>
    </row>
    <row r="60" spans="1:39" x14ac:dyDescent="0.3">
      <c r="A60" s="19" t="s">
        <v>150</v>
      </c>
      <c r="B60" s="4">
        <v>1643</v>
      </c>
      <c r="D60" s="4">
        <f t="shared" si="6"/>
        <v>19065.5</v>
      </c>
      <c r="F60" s="4">
        <v>930</v>
      </c>
      <c r="H60" s="4">
        <f t="shared" si="7"/>
        <v>11031.5</v>
      </c>
      <c r="J60" s="4">
        <v>371</v>
      </c>
      <c r="L60" s="4">
        <f t="shared" si="8"/>
        <v>4137</v>
      </c>
      <c r="N60" s="4">
        <f>'From State&amp;Country +Charts'!F73</f>
        <v>177</v>
      </c>
      <c r="P60" s="4">
        <f t="shared" si="9"/>
        <v>2286</v>
      </c>
      <c r="R60" s="4">
        <f>'From State&amp;Country +Charts'!O73</f>
        <v>371</v>
      </c>
      <c r="T60" s="4">
        <f t="shared" si="10"/>
        <v>4550</v>
      </c>
      <c r="V60" s="7">
        <f t="shared" si="0"/>
        <v>0.19397874852420308</v>
      </c>
      <c r="W60" s="7">
        <f t="shared" si="1"/>
        <v>0.10979929161747344</v>
      </c>
      <c r="X60" s="7">
        <f t="shared" si="2"/>
        <v>4.3801652892561986E-2</v>
      </c>
      <c r="Y60" s="7">
        <f t="shared" si="3"/>
        <v>2.0897284533648169E-2</v>
      </c>
      <c r="Z60" s="7">
        <f t="shared" si="4"/>
        <v>4.3801652892561986E-2</v>
      </c>
      <c r="AC60" s="4">
        <v>8470</v>
      </c>
      <c r="AD60" s="4">
        <f t="shared" si="11"/>
        <v>97865.5</v>
      </c>
      <c r="AE60" s="21">
        <f t="shared" si="12"/>
        <v>0.21888041444812201</v>
      </c>
      <c r="AG60" s="4">
        <f t="shared" si="5"/>
        <v>8470</v>
      </c>
      <c r="AM60" s="20">
        <v>6.6706021251475803E-2</v>
      </c>
    </row>
    <row r="61" spans="1:39" x14ac:dyDescent="0.3">
      <c r="A61" s="19" t="s">
        <v>151</v>
      </c>
      <c r="B61" s="4">
        <v>1567</v>
      </c>
      <c r="D61" s="4">
        <f t="shared" si="6"/>
        <v>19543.5</v>
      </c>
      <c r="F61" s="4">
        <v>856</v>
      </c>
      <c r="H61" s="4">
        <f t="shared" si="7"/>
        <v>11191.5</v>
      </c>
      <c r="J61" s="4">
        <v>320</v>
      </c>
      <c r="L61" s="4">
        <f t="shared" si="8"/>
        <v>4228</v>
      </c>
      <c r="N61" s="4">
        <f>'From State&amp;Country +Charts'!F74</f>
        <v>194</v>
      </c>
      <c r="P61" s="4">
        <f t="shared" si="9"/>
        <v>2363</v>
      </c>
      <c r="R61" s="4">
        <f>'From State&amp;Country +Charts'!O74</f>
        <v>363</v>
      </c>
      <c r="T61" s="4">
        <f t="shared" si="10"/>
        <v>4638</v>
      </c>
      <c r="V61" s="7">
        <f t="shared" si="0"/>
        <v>0.1874401913875598</v>
      </c>
      <c r="W61" s="7">
        <f t="shared" si="1"/>
        <v>0.10239234449760766</v>
      </c>
      <c r="X61" s="7">
        <f t="shared" si="2"/>
        <v>3.8277511961722487E-2</v>
      </c>
      <c r="Y61" s="7">
        <f t="shared" si="3"/>
        <v>2.3205741626794257E-2</v>
      </c>
      <c r="Z61" s="7">
        <f t="shared" si="4"/>
        <v>4.3421052631578951E-2</v>
      </c>
      <c r="AC61" s="4">
        <v>8360</v>
      </c>
      <c r="AD61" s="4">
        <f t="shared" si="11"/>
        <v>101186.5</v>
      </c>
      <c r="AE61" s="21">
        <f t="shared" si="12"/>
        <v>0.65905933717007348</v>
      </c>
      <c r="AG61" s="4">
        <f t="shared" si="5"/>
        <v>8360</v>
      </c>
      <c r="AM61" s="20">
        <v>6.7344497607655499E-2</v>
      </c>
    </row>
    <row r="62" spans="1:39" x14ac:dyDescent="0.3">
      <c r="A62" s="19" t="s">
        <v>152</v>
      </c>
      <c r="B62" s="4">
        <v>1929</v>
      </c>
      <c r="D62" s="4">
        <f t="shared" si="6"/>
        <v>20359.5</v>
      </c>
      <c r="F62" s="4">
        <v>1014</v>
      </c>
      <c r="H62" s="4">
        <f t="shared" si="7"/>
        <v>11524.5</v>
      </c>
      <c r="J62" s="4">
        <v>402</v>
      </c>
      <c r="L62" s="4">
        <f t="shared" si="8"/>
        <v>4394</v>
      </c>
      <c r="N62" s="4">
        <f>'From State&amp;Country +Charts'!F75</f>
        <v>233</v>
      </c>
      <c r="P62" s="4">
        <f t="shared" si="9"/>
        <v>2447</v>
      </c>
      <c r="R62" s="4">
        <f>'From State&amp;Country +Charts'!O75</f>
        <v>506</v>
      </c>
      <c r="T62" s="4">
        <f t="shared" si="10"/>
        <v>4836</v>
      </c>
      <c r="V62" s="7">
        <f t="shared" si="0"/>
        <v>0.1934416365824308</v>
      </c>
      <c r="W62" s="7">
        <f t="shared" si="1"/>
        <v>0.10168471720818291</v>
      </c>
      <c r="X62" s="7">
        <f t="shared" si="2"/>
        <v>4.0312876052948254E-2</v>
      </c>
      <c r="Y62" s="7">
        <f t="shared" si="3"/>
        <v>2.3365423184917768E-2</v>
      </c>
      <c r="Z62" s="7">
        <f t="shared" si="4"/>
        <v>5.0742077817890092E-2</v>
      </c>
      <c r="AC62" s="4">
        <v>9972</v>
      </c>
      <c r="AD62" s="4">
        <f t="shared" si="11"/>
        <v>106015.5</v>
      </c>
      <c r="AE62" s="21">
        <f t="shared" si="12"/>
        <v>0.93894614038498925</v>
      </c>
      <c r="AG62" s="4">
        <f t="shared" si="5"/>
        <v>9972</v>
      </c>
      <c r="AM62" s="20">
        <v>5.966706778981147E-2</v>
      </c>
    </row>
    <row r="63" spans="1:39" x14ac:dyDescent="0.3">
      <c r="A63" s="19" t="s">
        <v>153</v>
      </c>
      <c r="B63" s="4">
        <v>1820</v>
      </c>
      <c r="D63" s="4">
        <f t="shared" si="6"/>
        <v>20534.5</v>
      </c>
      <c r="F63" s="4">
        <v>985</v>
      </c>
      <c r="H63" s="4">
        <f t="shared" si="7"/>
        <v>11512.5</v>
      </c>
      <c r="J63" s="4">
        <v>361</v>
      </c>
      <c r="L63" s="4">
        <f t="shared" si="8"/>
        <v>4372</v>
      </c>
      <c r="N63" s="4">
        <f>'From State&amp;Country +Charts'!F76</f>
        <v>224</v>
      </c>
      <c r="P63" s="4">
        <f t="shared" si="9"/>
        <v>2471</v>
      </c>
      <c r="R63" s="4">
        <f>'From State&amp;Country +Charts'!O76</f>
        <v>345</v>
      </c>
      <c r="T63" s="4">
        <f t="shared" si="10"/>
        <v>4770</v>
      </c>
      <c r="V63" s="7">
        <f t="shared" si="0"/>
        <v>0.1957620737872432</v>
      </c>
      <c r="W63" s="7">
        <f t="shared" si="1"/>
        <v>0.10594815531892009</v>
      </c>
      <c r="X63" s="7">
        <f t="shared" si="2"/>
        <v>3.8829730020436701E-2</v>
      </c>
      <c r="Y63" s="7">
        <f t="shared" si="3"/>
        <v>2.409379369689147E-2</v>
      </c>
      <c r="Z63" s="7">
        <f t="shared" si="4"/>
        <v>3.7108744756373026E-2</v>
      </c>
      <c r="AC63" s="4">
        <v>9297</v>
      </c>
      <c r="AD63" s="4">
        <f t="shared" si="11"/>
        <v>106765.5</v>
      </c>
      <c r="AE63" s="21">
        <f t="shared" si="12"/>
        <v>8.7750087750087857E-2</v>
      </c>
      <c r="AG63" s="4">
        <f t="shared" si="5"/>
        <v>9297</v>
      </c>
      <c r="AM63" s="20">
        <v>6.8839410562547054E-2</v>
      </c>
    </row>
    <row r="64" spans="1:39" x14ac:dyDescent="0.3">
      <c r="A64" s="19" t="s">
        <v>154</v>
      </c>
      <c r="B64" s="4">
        <v>2471</v>
      </c>
      <c r="D64" s="4">
        <f t="shared" si="6"/>
        <v>21397.5</v>
      </c>
      <c r="F64" s="4">
        <v>1209</v>
      </c>
      <c r="H64" s="4">
        <f t="shared" si="7"/>
        <v>11862.5</v>
      </c>
      <c r="J64" s="4">
        <v>434</v>
      </c>
      <c r="L64" s="4">
        <f t="shared" si="8"/>
        <v>4451</v>
      </c>
      <c r="N64" s="4">
        <f>'From State&amp;Country +Charts'!F77</f>
        <v>282</v>
      </c>
      <c r="P64" s="4">
        <f t="shared" si="9"/>
        <v>2545</v>
      </c>
      <c r="R64" s="4">
        <f>'From State&amp;Country +Charts'!O77</f>
        <v>482</v>
      </c>
      <c r="T64" s="4">
        <f t="shared" si="10"/>
        <v>4865</v>
      </c>
      <c r="V64" s="7">
        <f t="shared" si="0"/>
        <v>0.20612278945612278</v>
      </c>
      <c r="W64" s="7">
        <f t="shared" si="1"/>
        <v>0.10085085085085085</v>
      </c>
      <c r="X64" s="7">
        <f t="shared" si="2"/>
        <v>3.6202869536202872E-2</v>
      </c>
      <c r="Y64" s="7">
        <f t="shared" si="3"/>
        <v>2.3523523523523524E-2</v>
      </c>
      <c r="Z64" s="7">
        <f t="shared" si="4"/>
        <v>4.0206873540206876E-2</v>
      </c>
      <c r="AC64" s="4">
        <v>11988</v>
      </c>
      <c r="AD64" s="4">
        <f t="shared" si="11"/>
        <v>110408.5</v>
      </c>
      <c r="AE64" s="21">
        <f t="shared" si="12"/>
        <v>0.43654883163571001</v>
      </c>
      <c r="AG64" s="4">
        <f t="shared" si="5"/>
        <v>11988</v>
      </c>
      <c r="AM64" s="20">
        <v>6.4064064064064064E-2</v>
      </c>
    </row>
    <row r="65" spans="1:39" x14ac:dyDescent="0.3">
      <c r="A65" s="19" t="s">
        <v>155</v>
      </c>
      <c r="B65" s="4">
        <v>2016</v>
      </c>
      <c r="D65" s="4">
        <f t="shared" si="6"/>
        <v>21680</v>
      </c>
      <c r="F65" s="4">
        <v>1080</v>
      </c>
      <c r="H65" s="4">
        <f t="shared" si="7"/>
        <v>11945</v>
      </c>
      <c r="J65" s="4">
        <v>437</v>
      </c>
      <c r="L65" s="4">
        <f t="shared" si="8"/>
        <v>4503</v>
      </c>
      <c r="N65" s="4">
        <f>'From State&amp;Country +Charts'!F78</f>
        <v>263</v>
      </c>
      <c r="P65" s="4">
        <f t="shared" si="9"/>
        <v>2580</v>
      </c>
      <c r="R65" s="4">
        <f>'From State&amp;Country +Charts'!O78</f>
        <v>390</v>
      </c>
      <c r="T65" s="4">
        <f t="shared" si="10"/>
        <v>4843</v>
      </c>
      <c r="V65" s="7">
        <f t="shared" si="0"/>
        <v>0.19517862329363928</v>
      </c>
      <c r="W65" s="7">
        <f t="shared" si="1"/>
        <v>0.10455997676444961</v>
      </c>
      <c r="X65" s="7">
        <f t="shared" si="2"/>
        <v>4.2308064672281924E-2</v>
      </c>
      <c r="Y65" s="7">
        <f t="shared" si="3"/>
        <v>2.5462290638009488E-2</v>
      </c>
      <c r="Z65" s="7">
        <f t="shared" si="4"/>
        <v>3.7757769387162361E-2</v>
      </c>
      <c r="AC65" s="4">
        <v>10329</v>
      </c>
      <c r="AD65" s="4">
        <f t="shared" si="11"/>
        <v>111652</v>
      </c>
      <c r="AE65" s="21">
        <f t="shared" si="12"/>
        <v>0.1368664355291398</v>
      </c>
      <c r="AG65" s="4">
        <f t="shared" si="5"/>
        <v>10329</v>
      </c>
      <c r="AM65" s="20">
        <v>6.5834059444283083E-2</v>
      </c>
    </row>
    <row r="66" spans="1:39" x14ac:dyDescent="0.3">
      <c r="A66" s="19" t="s">
        <v>156</v>
      </c>
      <c r="B66" s="4">
        <v>2239</v>
      </c>
      <c r="D66" s="4">
        <f t="shared" si="6"/>
        <v>22060</v>
      </c>
      <c r="F66" s="4">
        <v>1012</v>
      </c>
      <c r="H66" s="4">
        <f t="shared" si="7"/>
        <v>11821</v>
      </c>
      <c r="J66" s="4">
        <v>406</v>
      </c>
      <c r="L66" s="4">
        <f t="shared" si="8"/>
        <v>4494</v>
      </c>
      <c r="N66" s="4">
        <f>'From State&amp;Country +Charts'!F79</f>
        <v>287</v>
      </c>
      <c r="P66" s="4">
        <f t="shared" si="9"/>
        <v>2619</v>
      </c>
      <c r="R66" s="4">
        <f>'From State&amp;Country +Charts'!O79</f>
        <v>458</v>
      </c>
      <c r="T66" s="4">
        <f t="shared" si="10"/>
        <v>4864</v>
      </c>
      <c r="V66" s="7">
        <f t="shared" si="0"/>
        <v>0.20712303422756706</v>
      </c>
      <c r="W66" s="7">
        <f t="shared" si="1"/>
        <v>9.3617021276595741E-2</v>
      </c>
      <c r="X66" s="7">
        <f t="shared" si="2"/>
        <v>3.755781683626272E-2</v>
      </c>
      <c r="Y66" s="7">
        <f t="shared" si="3"/>
        <v>2.6549491211840887E-2</v>
      </c>
      <c r="Z66" s="7">
        <f t="shared" si="4"/>
        <v>4.2368177613320998E-2</v>
      </c>
      <c r="AC66" s="4">
        <v>10810</v>
      </c>
      <c r="AD66" s="4">
        <f t="shared" si="11"/>
        <v>112636</v>
      </c>
      <c r="AE66" s="21">
        <f t="shared" si="12"/>
        <v>0.1001424791369836</v>
      </c>
      <c r="AG66" s="4">
        <f t="shared" si="5"/>
        <v>10810</v>
      </c>
      <c r="AM66" s="20">
        <v>5.6614246068455137E-2</v>
      </c>
    </row>
    <row r="67" spans="1:39" x14ac:dyDescent="0.3">
      <c r="A67" s="19" t="s">
        <v>157</v>
      </c>
      <c r="B67" s="4">
        <v>1868</v>
      </c>
      <c r="D67" s="4">
        <f t="shared" si="6"/>
        <v>22429</v>
      </c>
      <c r="F67" s="4">
        <v>935</v>
      </c>
      <c r="H67" s="4">
        <f t="shared" si="7"/>
        <v>11899</v>
      </c>
      <c r="J67" s="4">
        <v>348</v>
      </c>
      <c r="L67" s="4">
        <f t="shared" si="8"/>
        <v>4539</v>
      </c>
      <c r="N67" s="4">
        <f>'From State&amp;Country +Charts'!F80</f>
        <v>240</v>
      </c>
      <c r="P67" s="4">
        <f t="shared" si="9"/>
        <v>2681</v>
      </c>
      <c r="R67" s="4">
        <f>'From State&amp;Country +Charts'!O80</f>
        <v>331</v>
      </c>
      <c r="T67" s="4">
        <f t="shared" si="10"/>
        <v>4873</v>
      </c>
      <c r="V67" s="7">
        <f t="shared" ref="V67:V130" si="13">B67/AC67</f>
        <v>0.20495940311608515</v>
      </c>
      <c r="W67" s="7">
        <f t="shared" ref="W67:W130" si="14">F67/AC67</f>
        <v>0.10258942286592056</v>
      </c>
      <c r="X67" s="7">
        <f t="shared" ref="X67:X130" si="15">J67/AC67</f>
        <v>3.8183015141540488E-2</v>
      </c>
      <c r="Y67" s="7">
        <f t="shared" ref="Y67:Y130" si="16">N67/AC67</f>
        <v>2.6333113890717578E-2</v>
      </c>
      <c r="Z67" s="7">
        <f t="shared" ref="Z67:Z130" si="17">R67/AC67</f>
        <v>3.6317752907614659E-2</v>
      </c>
      <c r="AC67" s="4">
        <v>9114</v>
      </c>
      <c r="AD67" s="4">
        <f t="shared" si="11"/>
        <v>114135</v>
      </c>
      <c r="AE67" s="21">
        <f t="shared" si="12"/>
        <v>0.1968483256730138</v>
      </c>
      <c r="AG67" s="4">
        <f t="shared" ref="AG67:AG130" si="18">AC67</f>
        <v>9114</v>
      </c>
      <c r="AM67" s="20">
        <v>7.1867456660083387E-2</v>
      </c>
    </row>
    <row r="68" spans="1:39" x14ac:dyDescent="0.3">
      <c r="A68" s="19" t="s">
        <v>158</v>
      </c>
      <c r="B68" s="4">
        <v>2177</v>
      </c>
      <c r="D68" s="4">
        <f t="shared" si="6"/>
        <v>22969</v>
      </c>
      <c r="F68" s="4">
        <v>1030</v>
      </c>
      <c r="H68" s="4">
        <f t="shared" si="7"/>
        <v>12056</v>
      </c>
      <c r="J68" s="4">
        <v>445</v>
      </c>
      <c r="L68" s="4">
        <f t="shared" si="8"/>
        <v>4624</v>
      </c>
      <c r="N68" s="4">
        <f>'From State&amp;Country +Charts'!F81</f>
        <v>271</v>
      </c>
      <c r="P68" s="4">
        <f t="shared" si="9"/>
        <v>2762</v>
      </c>
      <c r="R68" s="4">
        <f>'From State&amp;Country +Charts'!O81</f>
        <v>413</v>
      </c>
      <c r="T68" s="4">
        <f t="shared" si="10"/>
        <v>4922</v>
      </c>
      <c r="V68" s="7">
        <f t="shared" si="13"/>
        <v>0.20211679509794819</v>
      </c>
      <c r="W68" s="7">
        <f t="shared" si="14"/>
        <v>9.5627146968712287E-2</v>
      </c>
      <c r="X68" s="7">
        <f t="shared" si="15"/>
        <v>4.1314641166094145E-2</v>
      </c>
      <c r="Y68" s="7">
        <f t="shared" si="16"/>
        <v>2.5160152260700029E-2</v>
      </c>
      <c r="Z68" s="7">
        <f t="shared" si="17"/>
        <v>3.8343700677745798E-2</v>
      </c>
      <c r="AC68" s="4">
        <v>10771</v>
      </c>
      <c r="AD68" s="4">
        <f t="shared" si="11"/>
        <v>116317</v>
      </c>
      <c r="AE68" s="21">
        <f t="shared" si="12"/>
        <v>0.25404587262777967</v>
      </c>
      <c r="AG68" s="4">
        <f t="shared" si="18"/>
        <v>10771</v>
      </c>
      <c r="AM68" s="20">
        <v>6.2946801596880514E-2</v>
      </c>
    </row>
    <row r="69" spans="1:39" x14ac:dyDescent="0.3">
      <c r="A69" s="19" t="s">
        <v>159</v>
      </c>
      <c r="B69" s="4">
        <v>1996</v>
      </c>
      <c r="D69" s="4">
        <f t="shared" si="6"/>
        <v>23386</v>
      </c>
      <c r="F69" s="4">
        <v>912</v>
      </c>
      <c r="H69" s="4">
        <f t="shared" si="7"/>
        <v>12074</v>
      </c>
      <c r="J69" s="4">
        <v>369</v>
      </c>
      <c r="L69" s="4">
        <f t="shared" si="8"/>
        <v>4653</v>
      </c>
      <c r="N69" s="4">
        <f>'From State&amp;Country +Charts'!F82</f>
        <v>239</v>
      </c>
      <c r="P69" s="4">
        <f t="shared" si="9"/>
        <v>2830</v>
      </c>
      <c r="R69" s="4">
        <f>'From State&amp;Country +Charts'!O82</f>
        <v>392</v>
      </c>
      <c r="T69" s="4">
        <f t="shared" si="10"/>
        <v>4974</v>
      </c>
      <c r="V69" s="7">
        <f t="shared" si="13"/>
        <v>0.2002206841207744</v>
      </c>
      <c r="W69" s="7">
        <f t="shared" si="14"/>
        <v>9.1483599157387907E-2</v>
      </c>
      <c r="X69" s="7">
        <f t="shared" si="15"/>
        <v>3.7014745711706293E-2</v>
      </c>
      <c r="Y69" s="7">
        <f t="shared" si="16"/>
        <v>2.3974320393218979E-2</v>
      </c>
      <c r="Z69" s="7">
        <f t="shared" si="17"/>
        <v>3.9321897883438657E-2</v>
      </c>
      <c r="AC69" s="4">
        <v>9969</v>
      </c>
      <c r="AD69" s="4">
        <f t="shared" si="11"/>
        <v>118180</v>
      </c>
      <c r="AE69" s="21">
        <f t="shared" si="12"/>
        <v>0.22982975573649145</v>
      </c>
      <c r="AG69" s="4">
        <f t="shared" si="18"/>
        <v>9969</v>
      </c>
      <c r="AM69" s="20">
        <v>5.8280670077239444E-2</v>
      </c>
    </row>
    <row r="70" spans="1:39" x14ac:dyDescent="0.3">
      <c r="A70" s="19" t="s">
        <v>160</v>
      </c>
      <c r="B70" s="4">
        <v>1596</v>
      </c>
      <c r="D70" s="4">
        <f t="shared" si="6"/>
        <v>23332</v>
      </c>
      <c r="F70" s="4">
        <v>723</v>
      </c>
      <c r="H70" s="4">
        <f t="shared" si="7"/>
        <v>11871</v>
      </c>
      <c r="J70" s="4">
        <v>305</v>
      </c>
      <c r="L70" s="4">
        <f t="shared" si="8"/>
        <v>4627</v>
      </c>
      <c r="N70" s="4">
        <f>'From State&amp;Country +Charts'!F83</f>
        <v>205</v>
      </c>
      <c r="P70" s="4">
        <f t="shared" si="9"/>
        <v>2848</v>
      </c>
      <c r="R70" s="4">
        <f>'From State&amp;Country +Charts'!O83</f>
        <v>303</v>
      </c>
      <c r="T70" s="4">
        <f t="shared" si="10"/>
        <v>4847</v>
      </c>
      <c r="V70" s="7">
        <f t="shared" si="13"/>
        <v>0.19077217308152045</v>
      </c>
      <c r="W70" s="7">
        <f t="shared" si="14"/>
        <v>8.6421228783169976E-2</v>
      </c>
      <c r="X70" s="7">
        <f t="shared" si="15"/>
        <v>3.6457088214200337E-2</v>
      </c>
      <c r="Y70" s="7">
        <f t="shared" si="16"/>
        <v>2.4503944537413339E-2</v>
      </c>
      <c r="Z70" s="7">
        <f t="shared" si="17"/>
        <v>3.6218025340664595E-2</v>
      </c>
      <c r="AC70" s="4">
        <v>8366</v>
      </c>
      <c r="AD70" s="4">
        <f t="shared" si="11"/>
        <v>118137</v>
      </c>
      <c r="AE70" s="21">
        <f t="shared" si="12"/>
        <v>-5.113568795338308E-3</v>
      </c>
      <c r="AG70" s="4">
        <f t="shared" si="18"/>
        <v>8366</v>
      </c>
      <c r="AM70" s="20">
        <v>5.9526655510399235E-2</v>
      </c>
    </row>
    <row r="71" spans="1:39" x14ac:dyDescent="0.3">
      <c r="A71" s="19" t="s">
        <v>161</v>
      </c>
      <c r="B71" s="4">
        <v>2122</v>
      </c>
      <c r="D71" s="4">
        <f t="shared" si="6"/>
        <v>23444</v>
      </c>
      <c r="F71" s="4">
        <v>981</v>
      </c>
      <c r="H71" s="4">
        <f t="shared" si="7"/>
        <v>11667</v>
      </c>
      <c r="J71" s="4">
        <v>397</v>
      </c>
      <c r="L71" s="4">
        <f t="shared" si="8"/>
        <v>4595</v>
      </c>
      <c r="N71" s="4">
        <f>'From State&amp;Country +Charts'!F84</f>
        <v>248</v>
      </c>
      <c r="P71" s="4">
        <f t="shared" si="9"/>
        <v>2863</v>
      </c>
      <c r="R71" s="4">
        <f>'From State&amp;Country +Charts'!O84</f>
        <v>415</v>
      </c>
      <c r="T71" s="4">
        <f t="shared" si="10"/>
        <v>4769</v>
      </c>
      <c r="V71" s="7">
        <f t="shared" si="13"/>
        <v>0.19842902562184403</v>
      </c>
      <c r="W71" s="7">
        <f t="shared" si="14"/>
        <v>9.1733682438750699E-2</v>
      </c>
      <c r="X71" s="7">
        <f t="shared" si="15"/>
        <v>3.7123620721900133E-2</v>
      </c>
      <c r="Y71" s="7">
        <f t="shared" si="16"/>
        <v>2.3190574153731065E-2</v>
      </c>
      <c r="Z71" s="7">
        <f t="shared" si="17"/>
        <v>3.8806807555638673E-2</v>
      </c>
      <c r="AC71" s="4">
        <v>10694</v>
      </c>
      <c r="AD71" s="4">
        <f t="shared" si="11"/>
        <v>118140</v>
      </c>
      <c r="AE71" s="21">
        <f t="shared" si="12"/>
        <v>2.8060985875977273E-4</v>
      </c>
      <c r="AG71" s="4">
        <f t="shared" si="18"/>
        <v>10694</v>
      </c>
      <c r="AM71" s="20">
        <v>6.6298859173368238E-2</v>
      </c>
    </row>
    <row r="72" spans="1:39" x14ac:dyDescent="0.3">
      <c r="A72" s="19" t="s">
        <v>162</v>
      </c>
      <c r="B72" s="4">
        <v>2754</v>
      </c>
      <c r="D72" s="4">
        <f t="shared" si="6"/>
        <v>24555</v>
      </c>
      <c r="F72" s="4">
        <v>1318</v>
      </c>
      <c r="H72" s="4">
        <f t="shared" si="7"/>
        <v>12055</v>
      </c>
      <c r="J72" s="4">
        <v>553</v>
      </c>
      <c r="L72" s="4">
        <f t="shared" si="8"/>
        <v>4777</v>
      </c>
      <c r="N72" s="4">
        <f>'From State&amp;Country +Charts'!F85</f>
        <v>342</v>
      </c>
      <c r="P72" s="4">
        <f t="shared" si="9"/>
        <v>3028</v>
      </c>
      <c r="R72" s="4">
        <f>'From State&amp;Country +Charts'!O85</f>
        <v>543</v>
      </c>
      <c r="T72" s="4">
        <f t="shared" si="10"/>
        <v>4941</v>
      </c>
      <c r="V72" s="7">
        <f t="shared" si="13"/>
        <v>0.19308700834326578</v>
      </c>
      <c r="W72" s="7">
        <f t="shared" si="14"/>
        <v>9.2406927013952186E-2</v>
      </c>
      <c r="X72" s="7">
        <f t="shared" si="15"/>
        <v>3.8771646918600577E-2</v>
      </c>
      <c r="Y72" s="7">
        <f t="shared" si="16"/>
        <v>2.3978125219098367E-2</v>
      </c>
      <c r="Z72" s="7">
        <f t="shared" si="17"/>
        <v>3.8070532146112321E-2</v>
      </c>
      <c r="AC72" s="4">
        <v>14263</v>
      </c>
      <c r="AD72" s="4">
        <f t="shared" si="11"/>
        <v>123933</v>
      </c>
      <c r="AE72" s="21">
        <f t="shared" si="12"/>
        <v>0.68394332939787494</v>
      </c>
      <c r="AG72" s="4">
        <f t="shared" si="18"/>
        <v>14263</v>
      </c>
      <c r="AM72" s="20">
        <v>6.1768211456215381E-2</v>
      </c>
    </row>
    <row r="73" spans="1:39" x14ac:dyDescent="0.3">
      <c r="A73" s="19" t="s">
        <v>163</v>
      </c>
      <c r="B73" s="4">
        <v>2103</v>
      </c>
      <c r="D73" s="4">
        <f t="shared" si="6"/>
        <v>25091</v>
      </c>
      <c r="F73" s="4">
        <v>897</v>
      </c>
      <c r="H73" s="4">
        <f t="shared" si="7"/>
        <v>12096</v>
      </c>
      <c r="J73" s="4">
        <v>423</v>
      </c>
      <c r="L73" s="4">
        <f t="shared" si="8"/>
        <v>4880</v>
      </c>
      <c r="N73" s="4">
        <f>'From State&amp;Country +Charts'!F86</f>
        <v>264</v>
      </c>
      <c r="P73" s="4">
        <f t="shared" si="9"/>
        <v>3098</v>
      </c>
      <c r="R73" s="4">
        <f>'From State&amp;Country +Charts'!O86</f>
        <v>391</v>
      </c>
      <c r="T73" s="4">
        <f t="shared" si="10"/>
        <v>4969</v>
      </c>
      <c r="V73" s="7">
        <f t="shared" si="13"/>
        <v>0.20238668078144548</v>
      </c>
      <c r="W73" s="7">
        <f t="shared" si="14"/>
        <v>8.6324704070830524E-2</v>
      </c>
      <c r="X73" s="7">
        <f t="shared" si="15"/>
        <v>4.0708305264170914E-2</v>
      </c>
      <c r="Y73" s="7">
        <f t="shared" si="16"/>
        <v>2.5406601867000288E-2</v>
      </c>
      <c r="Z73" s="7">
        <f t="shared" si="17"/>
        <v>3.762871715907997E-2</v>
      </c>
      <c r="AC73" s="4">
        <v>10391</v>
      </c>
      <c r="AD73" s="4">
        <f t="shared" si="11"/>
        <v>125964</v>
      </c>
      <c r="AE73" s="21">
        <f t="shared" si="12"/>
        <v>0.24294258373205735</v>
      </c>
      <c r="AG73" s="4">
        <f t="shared" si="18"/>
        <v>10391</v>
      </c>
      <c r="AM73" s="20">
        <v>5.8800885381580216E-2</v>
      </c>
    </row>
    <row r="74" spans="1:39" x14ac:dyDescent="0.3">
      <c r="A74" s="19" t="s">
        <v>164</v>
      </c>
      <c r="B74" s="4">
        <v>2210</v>
      </c>
      <c r="D74" s="4">
        <f t="shared" si="6"/>
        <v>25372</v>
      </c>
      <c r="F74" s="4">
        <v>940</v>
      </c>
      <c r="H74" s="4">
        <f t="shared" si="7"/>
        <v>12022</v>
      </c>
      <c r="J74" s="4">
        <v>434</v>
      </c>
      <c r="L74" s="4">
        <f t="shared" si="8"/>
        <v>4912</v>
      </c>
      <c r="N74" s="4">
        <f>'From State&amp;Country +Charts'!F87</f>
        <v>247</v>
      </c>
      <c r="P74" s="4">
        <f t="shared" si="9"/>
        <v>3112</v>
      </c>
      <c r="R74" s="4">
        <f>'From State&amp;Country +Charts'!O87</f>
        <v>426</v>
      </c>
      <c r="T74" s="4">
        <f t="shared" si="10"/>
        <v>4889</v>
      </c>
      <c r="V74" s="7">
        <f t="shared" si="13"/>
        <v>0.21138211382113822</v>
      </c>
      <c r="W74" s="7">
        <f t="shared" si="14"/>
        <v>8.9909134385461498E-2</v>
      </c>
      <c r="X74" s="7">
        <f t="shared" si="15"/>
        <v>4.1511238641798183E-2</v>
      </c>
      <c r="Y74" s="7">
        <f t="shared" si="16"/>
        <v>2.3625059780009564E-2</v>
      </c>
      <c r="Z74" s="7">
        <f t="shared" si="17"/>
        <v>4.0746054519368725E-2</v>
      </c>
      <c r="AC74" s="4">
        <v>10455</v>
      </c>
      <c r="AD74" s="4">
        <f t="shared" si="11"/>
        <v>126447</v>
      </c>
      <c r="AE74" s="21">
        <f t="shared" si="12"/>
        <v>4.8435619735258673E-2</v>
      </c>
      <c r="AG74" s="4">
        <f t="shared" si="18"/>
        <v>10455</v>
      </c>
      <c r="AM74" s="20">
        <v>5.6910569105691054E-2</v>
      </c>
    </row>
    <row r="75" spans="1:39" x14ac:dyDescent="0.3">
      <c r="A75" s="19" t="s">
        <v>165</v>
      </c>
      <c r="B75" s="4">
        <v>2899</v>
      </c>
      <c r="D75" s="4">
        <f t="shared" si="6"/>
        <v>26451</v>
      </c>
      <c r="F75" s="4">
        <v>1181</v>
      </c>
      <c r="H75" s="4">
        <f t="shared" si="7"/>
        <v>12218</v>
      </c>
      <c r="J75" s="4">
        <v>490</v>
      </c>
      <c r="L75" s="4">
        <f t="shared" si="8"/>
        <v>5041</v>
      </c>
      <c r="N75" s="4">
        <f>'From State&amp;Country +Charts'!F88</f>
        <v>337</v>
      </c>
      <c r="P75" s="4">
        <f t="shared" si="9"/>
        <v>3225</v>
      </c>
      <c r="R75" s="4">
        <f>'From State&amp;Country +Charts'!O88</f>
        <v>522</v>
      </c>
      <c r="T75" s="4">
        <f t="shared" si="10"/>
        <v>5066</v>
      </c>
      <c r="V75" s="7">
        <f t="shared" si="13"/>
        <v>0.22052335311121254</v>
      </c>
      <c r="W75" s="7">
        <f t="shared" si="14"/>
        <v>8.9837212840407729E-2</v>
      </c>
      <c r="X75" s="7">
        <f t="shared" si="15"/>
        <v>3.727369542066028E-2</v>
      </c>
      <c r="Y75" s="7">
        <f t="shared" si="16"/>
        <v>2.5635174197474516E-2</v>
      </c>
      <c r="Z75" s="7">
        <f t="shared" si="17"/>
        <v>3.9707895937927888E-2</v>
      </c>
      <c r="AC75" s="4">
        <v>13146</v>
      </c>
      <c r="AD75" s="4">
        <f t="shared" si="11"/>
        <v>130296</v>
      </c>
      <c r="AE75" s="21">
        <f t="shared" si="12"/>
        <v>0.41400451758631807</v>
      </c>
      <c r="AG75" s="4">
        <f t="shared" si="18"/>
        <v>13146</v>
      </c>
      <c r="AH75" s="4">
        <v>5438</v>
      </c>
      <c r="AI75" s="4">
        <f>AG75-AH75</f>
        <v>7708</v>
      </c>
      <c r="AM75" s="20">
        <v>5.4921649170850448E-2</v>
      </c>
    </row>
    <row r="76" spans="1:39" x14ac:dyDescent="0.3">
      <c r="A76" s="19" t="s">
        <v>166</v>
      </c>
      <c r="B76" s="4">
        <v>2574</v>
      </c>
      <c r="D76" s="4">
        <f t="shared" si="6"/>
        <v>26554</v>
      </c>
      <c r="F76" s="4">
        <v>1039</v>
      </c>
      <c r="H76" s="4">
        <f t="shared" si="7"/>
        <v>12048</v>
      </c>
      <c r="J76" s="4">
        <v>469</v>
      </c>
      <c r="L76" s="4">
        <f t="shared" si="8"/>
        <v>5076</v>
      </c>
      <c r="N76" s="4">
        <f>'From State&amp;Country +Charts'!F89</f>
        <v>297</v>
      </c>
      <c r="P76" s="4">
        <f t="shared" si="9"/>
        <v>3240</v>
      </c>
      <c r="R76" s="4">
        <f>'From State&amp;Country +Charts'!O89</f>
        <v>459</v>
      </c>
      <c r="T76" s="4">
        <f t="shared" si="10"/>
        <v>5043</v>
      </c>
      <c r="V76" s="7">
        <f t="shared" si="13"/>
        <v>0.21652086137281293</v>
      </c>
      <c r="W76" s="7">
        <f t="shared" si="14"/>
        <v>8.7399057873485869E-2</v>
      </c>
      <c r="X76" s="7">
        <f t="shared" si="15"/>
        <v>3.9451547779273219E-2</v>
      </c>
      <c r="Y76" s="7">
        <f t="shared" si="16"/>
        <v>2.4983176312247644E-2</v>
      </c>
      <c r="Z76" s="7">
        <f t="shared" si="17"/>
        <v>3.8610363391655453E-2</v>
      </c>
      <c r="AC76" s="4">
        <v>11888</v>
      </c>
      <c r="AD76" s="4">
        <f t="shared" si="11"/>
        <v>130196</v>
      </c>
      <c r="AE76" s="21">
        <f t="shared" si="12"/>
        <v>-8.3416750083417091E-3</v>
      </c>
      <c r="AG76" s="4">
        <f t="shared" si="18"/>
        <v>11888</v>
      </c>
      <c r="AH76" s="4">
        <v>5757</v>
      </c>
      <c r="AI76" s="4">
        <f t="shared" ref="AI76:AI139" si="19">AG76-AH76</f>
        <v>6131</v>
      </c>
      <c r="AM76" s="20">
        <v>4.7779273216689101E-2</v>
      </c>
    </row>
    <row r="77" spans="1:39" x14ac:dyDescent="0.3">
      <c r="A77" s="19" t="s">
        <v>167</v>
      </c>
      <c r="B77" s="4">
        <v>3604</v>
      </c>
      <c r="D77" s="4">
        <f t="shared" si="6"/>
        <v>28142</v>
      </c>
      <c r="F77" s="4">
        <v>1441</v>
      </c>
      <c r="H77" s="4">
        <f t="shared" si="7"/>
        <v>12409</v>
      </c>
      <c r="J77" s="4">
        <v>670</v>
      </c>
      <c r="L77" s="4">
        <f t="shared" si="8"/>
        <v>5309</v>
      </c>
      <c r="N77" s="4">
        <f>'From State&amp;Country +Charts'!F90</f>
        <v>461</v>
      </c>
      <c r="P77" s="4">
        <f t="shared" si="9"/>
        <v>3438</v>
      </c>
      <c r="R77" s="4">
        <f>'From State&amp;Country +Charts'!O90</f>
        <v>510</v>
      </c>
      <c r="T77" s="4">
        <f t="shared" si="10"/>
        <v>5163</v>
      </c>
      <c r="V77" s="7">
        <f t="shared" si="13"/>
        <v>0.22794257162734805</v>
      </c>
      <c r="W77" s="7">
        <f t="shared" si="14"/>
        <v>9.1139080387072288E-2</v>
      </c>
      <c r="X77" s="7">
        <f t="shared" si="15"/>
        <v>4.2375561318069702E-2</v>
      </c>
      <c r="Y77" s="7">
        <f t="shared" si="16"/>
        <v>2.9156916071089747E-2</v>
      </c>
      <c r="Z77" s="7">
        <f t="shared" si="17"/>
        <v>3.2256024286888875E-2</v>
      </c>
      <c r="AC77" s="4">
        <v>15811</v>
      </c>
      <c r="AD77" s="4">
        <f t="shared" si="11"/>
        <v>135678</v>
      </c>
      <c r="AE77" s="21">
        <f t="shared" si="12"/>
        <v>0.53073869687288222</v>
      </c>
      <c r="AG77" s="4">
        <f t="shared" si="18"/>
        <v>15811</v>
      </c>
      <c r="AH77" s="4">
        <v>5367</v>
      </c>
      <c r="AI77" s="4">
        <f t="shared" si="19"/>
        <v>10444</v>
      </c>
      <c r="AM77" s="20">
        <v>6.0400986654860538E-2</v>
      </c>
    </row>
    <row r="78" spans="1:39" x14ac:dyDescent="0.3">
      <c r="A78" s="19" t="s">
        <v>168</v>
      </c>
      <c r="B78" s="4">
        <v>3039</v>
      </c>
      <c r="D78" s="4">
        <f t="shared" ref="D78:D141" si="20">SUM(B67:B78)</f>
        <v>28942</v>
      </c>
      <c r="F78" s="4">
        <v>1225</v>
      </c>
      <c r="H78" s="4">
        <f t="shared" ref="H78:H141" si="21">SUM(F67:F78)</f>
        <v>12622</v>
      </c>
      <c r="J78" s="4">
        <v>551</v>
      </c>
      <c r="L78" s="4">
        <f t="shared" ref="L78:L141" si="22">SUM(J67:J78)</f>
        <v>5454</v>
      </c>
      <c r="N78" s="4">
        <f>'From State&amp;Country +Charts'!F91</f>
        <v>369</v>
      </c>
      <c r="P78" s="4">
        <f t="shared" ref="P78:P141" si="23">SUM(N67:N78)</f>
        <v>3520</v>
      </c>
      <c r="R78" s="4">
        <f>'From State&amp;Country +Charts'!O91</f>
        <v>495</v>
      </c>
      <c r="T78" s="4">
        <f t="shared" ref="T78:T141" si="24">SUM(R67:R78)</f>
        <v>5200</v>
      </c>
      <c r="V78" s="7">
        <f t="shared" si="13"/>
        <v>0.22827311650266657</v>
      </c>
      <c r="W78" s="7">
        <f t="shared" si="14"/>
        <v>9.2015323368136406E-2</v>
      </c>
      <c r="X78" s="7">
        <f t="shared" si="15"/>
        <v>4.1388116878239317E-2</v>
      </c>
      <c r="Y78" s="7">
        <f t="shared" si="16"/>
        <v>2.7717268834973333E-2</v>
      </c>
      <c r="Z78" s="7">
        <f t="shared" si="17"/>
        <v>3.7181702095695934E-2</v>
      </c>
      <c r="AC78" s="4">
        <v>13313</v>
      </c>
      <c r="AD78" s="4">
        <f t="shared" ref="AD78:AD141" si="25">SUM(AC67:AC78)</f>
        <v>138181</v>
      </c>
      <c r="AE78" s="21">
        <f t="shared" si="12"/>
        <v>0.23154486586493994</v>
      </c>
      <c r="AG78" s="4">
        <f t="shared" si="18"/>
        <v>13313</v>
      </c>
      <c r="AH78" s="4">
        <v>6274</v>
      </c>
      <c r="AI78" s="4">
        <f t="shared" si="19"/>
        <v>7039</v>
      </c>
      <c r="AM78" s="20">
        <v>6.3922481784721707E-2</v>
      </c>
    </row>
    <row r="79" spans="1:39" x14ac:dyDescent="0.3">
      <c r="A79" s="19" t="s">
        <v>169</v>
      </c>
      <c r="B79" s="4">
        <v>2551</v>
      </c>
      <c r="D79" s="4">
        <f t="shared" si="20"/>
        <v>29625</v>
      </c>
      <c r="F79" s="4">
        <v>1002</v>
      </c>
      <c r="H79" s="4">
        <f t="shared" si="21"/>
        <v>12689</v>
      </c>
      <c r="J79" s="4">
        <v>469</v>
      </c>
      <c r="L79" s="4">
        <f t="shared" si="22"/>
        <v>5575</v>
      </c>
      <c r="N79" s="4">
        <f>'From State&amp;Country +Charts'!F92</f>
        <v>282</v>
      </c>
      <c r="P79" s="4">
        <f t="shared" si="23"/>
        <v>3562</v>
      </c>
      <c r="R79" s="4">
        <f>'From State&amp;Country +Charts'!O92</f>
        <v>373</v>
      </c>
      <c r="T79" s="4">
        <f t="shared" si="24"/>
        <v>5242</v>
      </c>
      <c r="V79" s="7">
        <f t="shared" si="13"/>
        <v>0.22967497974250473</v>
      </c>
      <c r="W79" s="7">
        <f t="shared" si="14"/>
        <v>9.0213378950211573E-2</v>
      </c>
      <c r="X79" s="7">
        <f t="shared" si="15"/>
        <v>4.2225623480687854E-2</v>
      </c>
      <c r="Y79" s="7">
        <f t="shared" si="16"/>
        <v>2.538939407580805E-2</v>
      </c>
      <c r="Z79" s="7">
        <f t="shared" si="17"/>
        <v>3.3582425497434051E-2</v>
      </c>
      <c r="AC79" s="4">
        <v>11107</v>
      </c>
      <c r="AD79" s="4">
        <f t="shared" si="25"/>
        <v>140174</v>
      </c>
      <c r="AE79" s="21">
        <f t="shared" ref="AE79:AE142" si="26">(AC79/AC67)-1</f>
        <v>0.21867456660083384</v>
      </c>
      <c r="AG79" s="4">
        <f t="shared" si="18"/>
        <v>11107</v>
      </c>
      <c r="AH79" s="4">
        <v>5518</v>
      </c>
      <c r="AI79" s="4">
        <f t="shared" si="19"/>
        <v>5589</v>
      </c>
      <c r="AM79" s="20">
        <v>6.725488430719366E-2</v>
      </c>
    </row>
    <row r="80" spans="1:39" x14ac:dyDescent="0.3">
      <c r="A80" s="19" t="s">
        <v>170</v>
      </c>
      <c r="B80" s="4">
        <v>3073</v>
      </c>
      <c r="D80" s="4">
        <f t="shared" si="20"/>
        <v>30521</v>
      </c>
      <c r="F80" s="4">
        <v>1327</v>
      </c>
      <c r="H80" s="4">
        <f t="shared" si="21"/>
        <v>12986</v>
      </c>
      <c r="J80" s="4">
        <v>562</v>
      </c>
      <c r="L80" s="4">
        <f t="shared" si="22"/>
        <v>5692</v>
      </c>
      <c r="N80" s="4">
        <f>'From State&amp;Country +Charts'!F93</f>
        <v>390</v>
      </c>
      <c r="P80" s="4">
        <f t="shared" si="23"/>
        <v>3681</v>
      </c>
      <c r="R80" s="4">
        <f>'From State&amp;Country +Charts'!O93</f>
        <v>509</v>
      </c>
      <c r="T80" s="4">
        <f t="shared" si="24"/>
        <v>5338</v>
      </c>
      <c r="V80" s="7">
        <f t="shared" si="13"/>
        <v>0.21954704579552761</v>
      </c>
      <c r="W80" s="7">
        <f t="shared" si="14"/>
        <v>9.4806029863542182E-2</v>
      </c>
      <c r="X80" s="7">
        <f t="shared" si="15"/>
        <v>4.0151461027363007E-2</v>
      </c>
      <c r="Y80" s="7">
        <f t="shared" si="16"/>
        <v>2.7863113524326643E-2</v>
      </c>
      <c r="Z80" s="7">
        <f t="shared" si="17"/>
        <v>3.6364935343287851E-2</v>
      </c>
      <c r="AC80" s="4">
        <v>13997</v>
      </c>
      <c r="AD80" s="4">
        <f t="shared" si="25"/>
        <v>143400</v>
      </c>
      <c r="AE80" s="21">
        <f t="shared" si="26"/>
        <v>0.29950793798161723</v>
      </c>
      <c r="AG80" s="4">
        <f t="shared" si="18"/>
        <v>13997</v>
      </c>
      <c r="AH80" s="4">
        <v>4798</v>
      </c>
      <c r="AI80" s="4">
        <f t="shared" si="19"/>
        <v>9199</v>
      </c>
      <c r="AM80" s="20">
        <v>6.915767664499535E-2</v>
      </c>
    </row>
    <row r="81" spans="1:39" x14ac:dyDescent="0.3">
      <c r="A81" s="19" t="s">
        <v>171</v>
      </c>
      <c r="B81" s="4">
        <v>2751</v>
      </c>
      <c r="D81" s="4">
        <f t="shared" si="20"/>
        <v>31276</v>
      </c>
      <c r="F81" s="4">
        <v>1092</v>
      </c>
      <c r="H81" s="4">
        <f t="shared" si="21"/>
        <v>13166</v>
      </c>
      <c r="J81" s="4">
        <v>460</v>
      </c>
      <c r="L81" s="4">
        <f t="shared" si="22"/>
        <v>5783</v>
      </c>
      <c r="N81" s="4">
        <f>'From State&amp;Country +Charts'!F94</f>
        <v>352</v>
      </c>
      <c r="P81" s="4">
        <f t="shared" si="23"/>
        <v>3794</v>
      </c>
      <c r="R81" s="4">
        <f>'From State&amp;Country +Charts'!O94</f>
        <v>400</v>
      </c>
      <c r="T81" s="4">
        <f t="shared" si="24"/>
        <v>5346</v>
      </c>
      <c r="V81" s="7">
        <f t="shared" si="13"/>
        <v>0.23076923076923078</v>
      </c>
      <c r="W81" s="7">
        <f t="shared" si="14"/>
        <v>9.1603053435114504E-2</v>
      </c>
      <c r="X81" s="7">
        <f t="shared" si="15"/>
        <v>3.8587366831641642E-2</v>
      </c>
      <c r="Y81" s="7">
        <f t="shared" si="16"/>
        <v>2.9527724184212734E-2</v>
      </c>
      <c r="Z81" s="7">
        <f t="shared" si="17"/>
        <v>3.3554232027514473E-2</v>
      </c>
      <c r="AC81" s="4">
        <v>11921</v>
      </c>
      <c r="AD81" s="4">
        <f t="shared" si="25"/>
        <v>145352</v>
      </c>
      <c r="AE81" s="21">
        <f t="shared" si="26"/>
        <v>0.19580700170528642</v>
      </c>
      <c r="AG81" s="4">
        <f t="shared" si="18"/>
        <v>11921</v>
      </c>
      <c r="AH81" s="4">
        <v>5107</v>
      </c>
      <c r="AI81" s="4">
        <f t="shared" si="19"/>
        <v>6814</v>
      </c>
      <c r="AM81" s="20">
        <v>6.5682409193859578E-2</v>
      </c>
    </row>
    <row r="82" spans="1:39" x14ac:dyDescent="0.3">
      <c r="A82" s="19" t="s">
        <v>172</v>
      </c>
      <c r="B82" s="4">
        <v>2493</v>
      </c>
      <c r="D82" s="4">
        <f t="shared" si="20"/>
        <v>32173</v>
      </c>
      <c r="F82" s="4">
        <v>917</v>
      </c>
      <c r="H82" s="4">
        <f t="shared" si="21"/>
        <v>13360</v>
      </c>
      <c r="J82" s="4">
        <v>398</v>
      </c>
      <c r="L82" s="4">
        <f t="shared" si="22"/>
        <v>5876</v>
      </c>
      <c r="N82" s="4">
        <f>'From State&amp;Country +Charts'!F95</f>
        <v>317</v>
      </c>
      <c r="P82" s="4">
        <f t="shared" si="23"/>
        <v>3906</v>
      </c>
      <c r="R82" s="4">
        <f>'From State&amp;Country +Charts'!O95</f>
        <v>359</v>
      </c>
      <c r="T82" s="4">
        <f t="shared" si="24"/>
        <v>5402</v>
      </c>
      <c r="V82" s="7">
        <f t="shared" si="13"/>
        <v>0.23314317777985599</v>
      </c>
      <c r="W82" s="7">
        <f t="shared" si="14"/>
        <v>8.5757037314130743E-2</v>
      </c>
      <c r="X82" s="7">
        <f t="shared" si="15"/>
        <v>3.7220611615075283E-2</v>
      </c>
      <c r="Y82" s="7">
        <f t="shared" si="16"/>
        <v>2.9645562517534835E-2</v>
      </c>
      <c r="Z82" s="7">
        <f t="shared" si="17"/>
        <v>3.3573365753296551E-2</v>
      </c>
      <c r="AC82" s="4">
        <v>10693</v>
      </c>
      <c r="AD82" s="4">
        <f t="shared" si="25"/>
        <v>147679</v>
      </c>
      <c r="AE82" s="21">
        <f t="shared" si="26"/>
        <v>0.27814965335883346</v>
      </c>
      <c r="AG82" s="4">
        <f t="shared" si="18"/>
        <v>10693</v>
      </c>
      <c r="AH82" s="4">
        <v>4160</v>
      </c>
      <c r="AI82" s="4">
        <f t="shared" si="19"/>
        <v>6533</v>
      </c>
      <c r="AM82" s="20">
        <v>6.3125409146170389E-2</v>
      </c>
    </row>
    <row r="83" spans="1:39" x14ac:dyDescent="0.3">
      <c r="A83" s="19" t="s">
        <v>173</v>
      </c>
      <c r="B83" s="4">
        <v>3417</v>
      </c>
      <c r="D83" s="4">
        <f t="shared" si="20"/>
        <v>33468</v>
      </c>
      <c r="F83" s="4">
        <v>1320</v>
      </c>
      <c r="H83" s="4">
        <f t="shared" si="21"/>
        <v>13699</v>
      </c>
      <c r="J83" s="4">
        <v>554</v>
      </c>
      <c r="L83" s="4">
        <f t="shared" si="22"/>
        <v>6033</v>
      </c>
      <c r="N83" s="4">
        <f>'From State&amp;Country +Charts'!F96</f>
        <v>446</v>
      </c>
      <c r="P83" s="4">
        <f t="shared" si="23"/>
        <v>4104</v>
      </c>
      <c r="R83" s="4">
        <f>'From State&amp;Country +Charts'!O96</f>
        <v>571</v>
      </c>
      <c r="T83" s="4">
        <f t="shared" si="24"/>
        <v>5558</v>
      </c>
      <c r="V83" s="7">
        <f t="shared" si="13"/>
        <v>0.22678701798632775</v>
      </c>
      <c r="W83" s="7">
        <f t="shared" si="14"/>
        <v>8.7608681223866725E-2</v>
      </c>
      <c r="X83" s="7">
        <f t="shared" si="15"/>
        <v>3.6769098028804674E-2</v>
      </c>
      <c r="Y83" s="7">
        <f t="shared" si="16"/>
        <v>2.9601115019579214E-2</v>
      </c>
      <c r="Z83" s="7">
        <f t="shared" si="17"/>
        <v>3.78973916506272E-2</v>
      </c>
      <c r="AC83" s="4">
        <v>15067</v>
      </c>
      <c r="AD83" s="4">
        <f t="shared" si="25"/>
        <v>152052</v>
      </c>
      <c r="AE83" s="21">
        <f t="shared" si="26"/>
        <v>0.40892089021881439</v>
      </c>
      <c r="AG83" s="4">
        <f t="shared" si="18"/>
        <v>15067</v>
      </c>
      <c r="AH83" s="4">
        <v>4447</v>
      </c>
      <c r="AI83" s="4">
        <f t="shared" si="19"/>
        <v>10620</v>
      </c>
      <c r="AM83" s="20">
        <v>5.8804008760868123E-2</v>
      </c>
    </row>
    <row r="84" spans="1:39" x14ac:dyDescent="0.3">
      <c r="A84" s="19" t="s">
        <v>174</v>
      </c>
      <c r="B84" s="4">
        <v>2607</v>
      </c>
      <c r="D84" s="4">
        <f t="shared" si="20"/>
        <v>33321</v>
      </c>
      <c r="F84" s="4">
        <v>1108</v>
      </c>
      <c r="H84" s="4">
        <f t="shared" si="21"/>
        <v>13489</v>
      </c>
      <c r="J84" s="4">
        <v>489</v>
      </c>
      <c r="L84" s="4">
        <f t="shared" si="22"/>
        <v>5969</v>
      </c>
      <c r="N84" s="4">
        <f>'From State&amp;Country +Charts'!F97</f>
        <v>361</v>
      </c>
      <c r="P84" s="4">
        <f t="shared" si="23"/>
        <v>4123</v>
      </c>
      <c r="R84" s="4">
        <f>'From State&amp;Country +Charts'!O97</f>
        <v>410</v>
      </c>
      <c r="T84" s="4">
        <f t="shared" si="24"/>
        <v>5425</v>
      </c>
      <c r="V84" s="7">
        <f t="shared" si="13"/>
        <v>0.22768558951965065</v>
      </c>
      <c r="W84" s="7">
        <f t="shared" si="14"/>
        <v>9.6768558951965067E-2</v>
      </c>
      <c r="X84" s="7">
        <f t="shared" si="15"/>
        <v>4.2707423580786025E-2</v>
      </c>
      <c r="Y84" s="7">
        <f t="shared" si="16"/>
        <v>3.1528384279475984E-2</v>
      </c>
      <c r="Z84" s="7">
        <f t="shared" si="17"/>
        <v>3.5807860262008731E-2</v>
      </c>
      <c r="AC84" s="4">
        <v>11450</v>
      </c>
      <c r="AD84" s="4">
        <f t="shared" si="25"/>
        <v>149239</v>
      </c>
      <c r="AE84" s="21">
        <f t="shared" si="26"/>
        <v>-0.19722358550094654</v>
      </c>
      <c r="AG84" s="4">
        <f t="shared" si="18"/>
        <v>11450</v>
      </c>
      <c r="AH84" s="4">
        <v>5376</v>
      </c>
      <c r="AI84" s="4">
        <f t="shared" si="19"/>
        <v>6074</v>
      </c>
      <c r="AM84" s="20">
        <v>6.1048034934497813E-2</v>
      </c>
    </row>
    <row r="85" spans="1:39" x14ac:dyDescent="0.3">
      <c r="A85" s="19" t="s">
        <v>175</v>
      </c>
      <c r="B85" s="4">
        <v>2354</v>
      </c>
      <c r="D85" s="4">
        <f t="shared" si="20"/>
        <v>33572</v>
      </c>
      <c r="F85" s="4">
        <v>955</v>
      </c>
      <c r="H85" s="4">
        <f t="shared" si="21"/>
        <v>13547</v>
      </c>
      <c r="J85" s="4">
        <v>457</v>
      </c>
      <c r="L85" s="4">
        <f t="shared" si="22"/>
        <v>6003</v>
      </c>
      <c r="N85" s="4">
        <f>'From State&amp;Country +Charts'!F98</f>
        <v>314</v>
      </c>
      <c r="P85" s="4">
        <f t="shared" si="23"/>
        <v>4173</v>
      </c>
      <c r="R85" s="4">
        <f>'From State&amp;Country +Charts'!O98</f>
        <v>352</v>
      </c>
      <c r="T85" s="4">
        <f t="shared" si="24"/>
        <v>5386</v>
      </c>
      <c r="V85" s="7">
        <f t="shared" si="13"/>
        <v>0.22340324570560879</v>
      </c>
      <c r="W85" s="7">
        <f t="shared" si="14"/>
        <v>9.0633007497390145E-2</v>
      </c>
      <c r="X85" s="7">
        <f t="shared" si="15"/>
        <v>4.3370978456866278E-2</v>
      </c>
      <c r="Y85" s="7">
        <f t="shared" si="16"/>
        <v>2.9799753250450794E-2</v>
      </c>
      <c r="Z85" s="7">
        <f t="shared" si="17"/>
        <v>3.3406092815791974E-2</v>
      </c>
      <c r="AC85" s="4">
        <v>10537</v>
      </c>
      <c r="AD85" s="4">
        <f t="shared" si="25"/>
        <v>149385</v>
      </c>
      <c r="AE85" s="21">
        <f t="shared" si="26"/>
        <v>1.4050620729477492E-2</v>
      </c>
      <c r="AG85" s="4">
        <f t="shared" si="18"/>
        <v>10537</v>
      </c>
      <c r="AH85" s="4">
        <v>4117</v>
      </c>
      <c r="AI85" s="4">
        <f t="shared" si="19"/>
        <v>6420</v>
      </c>
      <c r="AM85" s="20">
        <v>6.9089873778115207E-2</v>
      </c>
    </row>
    <row r="86" spans="1:39" x14ac:dyDescent="0.3">
      <c r="A86" s="19" t="s">
        <v>176</v>
      </c>
      <c r="B86" s="4">
        <v>4528</v>
      </c>
      <c r="D86" s="4">
        <f t="shared" si="20"/>
        <v>35890</v>
      </c>
      <c r="F86" s="4">
        <v>1627</v>
      </c>
      <c r="H86" s="4">
        <f t="shared" si="21"/>
        <v>14234</v>
      </c>
      <c r="J86" s="4">
        <v>806</v>
      </c>
      <c r="L86" s="4">
        <f t="shared" si="22"/>
        <v>6375</v>
      </c>
      <c r="N86" s="4">
        <f>'From State&amp;Country +Charts'!F99</f>
        <v>632</v>
      </c>
      <c r="P86" s="4">
        <f t="shared" si="23"/>
        <v>4558</v>
      </c>
      <c r="R86" s="4">
        <f>'From State&amp;Country +Charts'!O99</f>
        <v>648</v>
      </c>
      <c r="T86" s="4">
        <f t="shared" si="24"/>
        <v>5608</v>
      </c>
      <c r="V86" s="7">
        <f t="shared" si="13"/>
        <v>0.24467740192370041</v>
      </c>
      <c r="W86" s="7">
        <f t="shared" si="14"/>
        <v>8.7917432184156485E-2</v>
      </c>
      <c r="X86" s="7">
        <f t="shared" si="15"/>
        <v>4.355344212687777E-2</v>
      </c>
      <c r="Y86" s="7">
        <f t="shared" si="16"/>
        <v>3.4151086134226738E-2</v>
      </c>
      <c r="Z86" s="7">
        <f t="shared" si="17"/>
        <v>3.5015670593321085E-2</v>
      </c>
      <c r="AC86" s="4">
        <v>18506</v>
      </c>
      <c r="AD86" s="4">
        <f t="shared" si="25"/>
        <v>157436</v>
      </c>
      <c r="AE86" s="21">
        <f t="shared" si="26"/>
        <v>0.77006217120994735</v>
      </c>
      <c r="AG86" s="4">
        <f t="shared" si="18"/>
        <v>18506</v>
      </c>
      <c r="AH86" s="4">
        <v>3770</v>
      </c>
      <c r="AI86" s="4">
        <f t="shared" si="19"/>
        <v>14736</v>
      </c>
      <c r="AJ86" s="4">
        <f>SUM(AI75:AI86)</f>
        <v>97307</v>
      </c>
      <c r="AK86" s="4">
        <f>AJ86/12</f>
        <v>8108.916666666667</v>
      </c>
      <c r="AL86" s="4">
        <f>SUM(AH75:AH86)</f>
        <v>60129</v>
      </c>
      <c r="AM86" s="20">
        <v>5.6684318599373174E-2</v>
      </c>
    </row>
    <row r="87" spans="1:39" x14ac:dyDescent="0.3">
      <c r="A87" s="19" t="s">
        <v>177</v>
      </c>
      <c r="B87" s="4">
        <v>3084</v>
      </c>
      <c r="D87" s="4">
        <f t="shared" si="20"/>
        <v>36075</v>
      </c>
      <c r="F87" s="4">
        <v>1117</v>
      </c>
      <c r="H87" s="4">
        <f t="shared" si="21"/>
        <v>14170</v>
      </c>
      <c r="J87" s="4">
        <v>513</v>
      </c>
      <c r="L87" s="4">
        <f t="shared" si="22"/>
        <v>6398</v>
      </c>
      <c r="N87" s="4">
        <f>'From State&amp;Country +Charts'!F100</f>
        <v>391</v>
      </c>
      <c r="P87" s="4">
        <f t="shared" si="23"/>
        <v>4612</v>
      </c>
      <c r="R87" s="4">
        <f>'From State&amp;Country +Charts'!O100</f>
        <v>374</v>
      </c>
      <c r="T87" s="4">
        <f t="shared" si="24"/>
        <v>5460</v>
      </c>
      <c r="V87" s="7">
        <f t="shared" si="13"/>
        <v>0.25900730662635424</v>
      </c>
      <c r="W87" s="7">
        <f t="shared" si="14"/>
        <v>9.3810363651633491E-2</v>
      </c>
      <c r="X87" s="7">
        <f t="shared" si="15"/>
        <v>4.3083900226757371E-2</v>
      </c>
      <c r="Y87" s="7">
        <f t="shared" si="16"/>
        <v>3.2837826488620138E-2</v>
      </c>
      <c r="Z87" s="7">
        <f t="shared" si="17"/>
        <v>3.1410094902158396E-2</v>
      </c>
      <c r="AC87" s="4">
        <v>11907</v>
      </c>
      <c r="AD87" s="4">
        <f t="shared" si="25"/>
        <v>156197</v>
      </c>
      <c r="AE87" s="21">
        <f t="shared" si="26"/>
        <v>-9.4249201277955219E-2</v>
      </c>
      <c r="AG87" s="4">
        <f t="shared" si="18"/>
        <v>11907</v>
      </c>
      <c r="AH87" s="4">
        <v>4543</v>
      </c>
      <c r="AI87" s="4">
        <f t="shared" si="19"/>
        <v>7364</v>
      </c>
      <c r="AJ87" s="4">
        <f t="shared" ref="AJ87:AJ150" si="27">SUM(AI76:AI87)</f>
        <v>96963</v>
      </c>
      <c r="AK87" s="4">
        <f>AJ87/12</f>
        <v>8080.25</v>
      </c>
      <c r="AL87" s="4">
        <f t="shared" ref="AL87:AL150" si="28">SUM(AH76:AH87)</f>
        <v>59234</v>
      </c>
      <c r="AM87" s="20">
        <v>6.7943226673385398E-2</v>
      </c>
    </row>
    <row r="88" spans="1:39" x14ac:dyDescent="0.3">
      <c r="A88" s="19" t="s">
        <v>178</v>
      </c>
      <c r="B88" s="4">
        <v>3655</v>
      </c>
      <c r="D88" s="4">
        <f t="shared" si="20"/>
        <v>37156</v>
      </c>
      <c r="F88" s="4">
        <v>1302</v>
      </c>
      <c r="H88" s="4">
        <f t="shared" si="21"/>
        <v>14433</v>
      </c>
      <c r="J88" s="4">
        <v>620</v>
      </c>
      <c r="L88" s="4">
        <f t="shared" si="22"/>
        <v>6549</v>
      </c>
      <c r="N88" s="4">
        <f>'From State&amp;Country +Charts'!F101</f>
        <v>501</v>
      </c>
      <c r="P88" s="4">
        <f t="shared" si="23"/>
        <v>4816</v>
      </c>
      <c r="R88" s="4">
        <f>'From State&amp;Country +Charts'!O101</f>
        <v>457</v>
      </c>
      <c r="T88" s="4">
        <f t="shared" si="24"/>
        <v>5458</v>
      </c>
      <c r="V88" s="7">
        <f t="shared" si="13"/>
        <v>0.24843665035345297</v>
      </c>
      <c r="W88" s="7">
        <f t="shared" si="14"/>
        <v>8.8499184339314849E-2</v>
      </c>
      <c r="X88" s="7">
        <f t="shared" si="15"/>
        <v>4.2142468733007067E-2</v>
      </c>
      <c r="Y88" s="7">
        <f t="shared" si="16"/>
        <v>3.4053833605220227E-2</v>
      </c>
      <c r="Z88" s="7">
        <f t="shared" si="17"/>
        <v>3.1063077759651985E-2</v>
      </c>
      <c r="AC88" s="4">
        <v>14712</v>
      </c>
      <c r="AD88" s="4">
        <f t="shared" si="25"/>
        <v>159021</v>
      </c>
      <c r="AE88" s="21">
        <f t="shared" si="26"/>
        <v>0.237550471063257</v>
      </c>
      <c r="AG88" s="4">
        <f t="shared" si="18"/>
        <v>14712</v>
      </c>
      <c r="AH88" s="4">
        <v>6260</v>
      </c>
      <c r="AI88" s="4">
        <f t="shared" si="19"/>
        <v>8452</v>
      </c>
      <c r="AJ88" s="4">
        <f t="shared" si="27"/>
        <v>99284</v>
      </c>
      <c r="AK88" s="4">
        <f t="shared" ref="AK88:AK151" si="29">AJ88/12</f>
        <v>8273.6666666666661</v>
      </c>
      <c r="AL88" s="4">
        <f t="shared" si="28"/>
        <v>59737</v>
      </c>
      <c r="AM88" s="20">
        <v>7.1166394779771616E-2</v>
      </c>
    </row>
    <row r="89" spans="1:39" x14ac:dyDescent="0.3">
      <c r="A89" s="19" t="s">
        <v>179</v>
      </c>
      <c r="B89" s="4">
        <v>4183</v>
      </c>
      <c r="D89" s="4">
        <f t="shared" si="20"/>
        <v>37735</v>
      </c>
      <c r="F89" s="4">
        <v>1519</v>
      </c>
      <c r="H89" s="4">
        <f t="shared" si="21"/>
        <v>14511</v>
      </c>
      <c r="J89" s="4">
        <v>664</v>
      </c>
      <c r="L89" s="4">
        <f t="shared" si="22"/>
        <v>6543</v>
      </c>
      <c r="N89" s="4">
        <f>'From State&amp;Country +Charts'!F102</f>
        <v>549</v>
      </c>
      <c r="P89" s="4">
        <f t="shared" si="23"/>
        <v>4904</v>
      </c>
      <c r="R89" s="4">
        <f>'From State&amp;Country +Charts'!O102</f>
        <v>488</v>
      </c>
      <c r="T89" s="4">
        <f t="shared" si="24"/>
        <v>5436</v>
      </c>
      <c r="V89" s="7">
        <f t="shared" si="13"/>
        <v>0.25789149198520345</v>
      </c>
      <c r="W89" s="7">
        <f t="shared" si="14"/>
        <v>9.3649815043156601E-2</v>
      </c>
      <c r="X89" s="7">
        <f t="shared" si="15"/>
        <v>4.0937114673242909E-2</v>
      </c>
      <c r="Y89" s="7">
        <f t="shared" si="16"/>
        <v>3.3847102342786685E-2</v>
      </c>
      <c r="Z89" s="7">
        <f t="shared" si="17"/>
        <v>3.0086313193588163E-2</v>
      </c>
      <c r="AC89" s="4">
        <v>16220</v>
      </c>
      <c r="AD89" s="4">
        <f t="shared" si="25"/>
        <v>159430</v>
      </c>
      <c r="AE89" s="21">
        <f t="shared" si="26"/>
        <v>2.586806653595608E-2</v>
      </c>
      <c r="AG89" s="4">
        <f t="shared" si="18"/>
        <v>16220</v>
      </c>
      <c r="AH89" s="4">
        <v>1556</v>
      </c>
      <c r="AI89" s="4">
        <f t="shared" si="19"/>
        <v>14664</v>
      </c>
      <c r="AJ89" s="4">
        <f t="shared" si="27"/>
        <v>103504</v>
      </c>
      <c r="AK89" s="4">
        <f t="shared" si="29"/>
        <v>8625.3333333333339</v>
      </c>
      <c r="AL89" s="4">
        <f t="shared" si="28"/>
        <v>55926</v>
      </c>
      <c r="AM89" s="20">
        <v>7.1146732429099871E-2</v>
      </c>
    </row>
    <row r="90" spans="1:39" x14ac:dyDescent="0.3">
      <c r="A90" s="19" t="s">
        <v>180</v>
      </c>
      <c r="B90" s="4">
        <v>3786</v>
      </c>
      <c r="D90" s="4">
        <f t="shared" si="20"/>
        <v>38482</v>
      </c>
      <c r="F90" s="4">
        <v>1551</v>
      </c>
      <c r="H90" s="4">
        <f t="shared" si="21"/>
        <v>14837</v>
      </c>
      <c r="J90" s="4">
        <v>639</v>
      </c>
      <c r="L90" s="4">
        <f t="shared" si="22"/>
        <v>6631</v>
      </c>
      <c r="N90" s="4">
        <f>'From State&amp;Country +Charts'!F103</f>
        <v>480</v>
      </c>
      <c r="P90" s="4">
        <f t="shared" si="23"/>
        <v>5015</v>
      </c>
      <c r="R90" s="4">
        <f>'From State&amp;Country +Charts'!O103</f>
        <v>460</v>
      </c>
      <c r="T90" s="4">
        <f t="shared" si="24"/>
        <v>5401</v>
      </c>
      <c r="V90" s="7">
        <f t="shared" si="13"/>
        <v>0.25223184543637572</v>
      </c>
      <c r="W90" s="7">
        <f t="shared" si="14"/>
        <v>0.1033311125916056</v>
      </c>
      <c r="X90" s="7">
        <f t="shared" si="15"/>
        <v>4.257161892071952E-2</v>
      </c>
      <c r="Y90" s="7">
        <f t="shared" si="16"/>
        <v>3.1978680879413725E-2</v>
      </c>
      <c r="Z90" s="7">
        <f t="shared" si="17"/>
        <v>3.0646235842771485E-2</v>
      </c>
      <c r="AC90" s="4">
        <v>15010</v>
      </c>
      <c r="AD90" s="4">
        <f t="shared" si="25"/>
        <v>161127</v>
      </c>
      <c r="AE90" s="21">
        <f t="shared" si="26"/>
        <v>0.12746939082100206</v>
      </c>
      <c r="AG90" s="4">
        <f t="shared" si="18"/>
        <v>15010</v>
      </c>
      <c r="AH90" s="4">
        <v>4530</v>
      </c>
      <c r="AI90" s="4">
        <f t="shared" si="19"/>
        <v>10480</v>
      </c>
      <c r="AJ90" s="4">
        <f t="shared" si="27"/>
        <v>106945</v>
      </c>
      <c r="AK90" s="4">
        <f t="shared" si="29"/>
        <v>8912.0833333333339</v>
      </c>
      <c r="AL90" s="4">
        <f t="shared" si="28"/>
        <v>54182</v>
      </c>
      <c r="AM90" s="20">
        <v>7.1219187208527643E-2</v>
      </c>
    </row>
    <row r="91" spans="1:39" x14ac:dyDescent="0.3">
      <c r="A91" s="19" t="s">
        <v>181</v>
      </c>
      <c r="B91" s="4">
        <v>3234</v>
      </c>
      <c r="D91" s="4">
        <f t="shared" si="20"/>
        <v>39165</v>
      </c>
      <c r="F91" s="4">
        <v>1197</v>
      </c>
      <c r="H91" s="4">
        <f t="shared" si="21"/>
        <v>15032</v>
      </c>
      <c r="J91" s="4">
        <v>481</v>
      </c>
      <c r="L91" s="4">
        <f t="shared" si="22"/>
        <v>6643</v>
      </c>
      <c r="N91" s="4">
        <f>'From State&amp;Country +Charts'!F104</f>
        <v>389</v>
      </c>
      <c r="P91" s="4">
        <f t="shared" si="23"/>
        <v>5122</v>
      </c>
      <c r="R91" s="4">
        <f>'From State&amp;Country +Charts'!O104</f>
        <v>406</v>
      </c>
      <c r="T91" s="4">
        <f t="shared" si="24"/>
        <v>5434</v>
      </c>
      <c r="V91" s="7">
        <f t="shared" si="13"/>
        <v>0.26177756192326374</v>
      </c>
      <c r="W91" s="7">
        <f t="shared" si="14"/>
        <v>9.6891694997571637E-2</v>
      </c>
      <c r="X91" s="7">
        <f t="shared" si="15"/>
        <v>3.8934757973126115E-2</v>
      </c>
      <c r="Y91" s="7">
        <f t="shared" si="16"/>
        <v>3.1487777238141494E-2</v>
      </c>
      <c r="Z91" s="7">
        <f t="shared" si="17"/>
        <v>3.2863849765258218E-2</v>
      </c>
      <c r="AC91" s="4">
        <v>12354</v>
      </c>
      <c r="AD91" s="4">
        <f t="shared" si="25"/>
        <v>162374</v>
      </c>
      <c r="AE91" s="21">
        <f t="shared" si="26"/>
        <v>0.1122715404699739</v>
      </c>
      <c r="AG91" s="4">
        <f t="shared" si="18"/>
        <v>12354</v>
      </c>
      <c r="AH91" s="4">
        <v>2912</v>
      </c>
      <c r="AI91" s="4">
        <f t="shared" si="19"/>
        <v>9442</v>
      </c>
      <c r="AJ91" s="4">
        <f t="shared" si="27"/>
        <v>110798</v>
      </c>
      <c r="AK91" s="4">
        <f t="shared" si="29"/>
        <v>9233.1666666666661</v>
      </c>
      <c r="AL91" s="4">
        <f t="shared" si="28"/>
        <v>51576</v>
      </c>
      <c r="AM91" s="20">
        <v>7.892180670228266E-2</v>
      </c>
    </row>
    <row r="92" spans="1:39" x14ac:dyDescent="0.3">
      <c r="A92" s="19" t="s">
        <v>182</v>
      </c>
      <c r="B92" s="4">
        <v>3068</v>
      </c>
      <c r="D92" s="4">
        <f t="shared" si="20"/>
        <v>39160</v>
      </c>
      <c r="F92" s="4">
        <v>1398</v>
      </c>
      <c r="H92" s="4">
        <f t="shared" si="21"/>
        <v>15103</v>
      </c>
      <c r="J92" s="4">
        <v>516</v>
      </c>
      <c r="L92" s="4">
        <f t="shared" si="22"/>
        <v>6597</v>
      </c>
      <c r="N92" s="4">
        <f>'From State&amp;Country +Charts'!F105</f>
        <v>418</v>
      </c>
      <c r="P92" s="4">
        <f t="shared" si="23"/>
        <v>5150</v>
      </c>
      <c r="R92" s="4">
        <f>'From State&amp;Country +Charts'!O105</f>
        <v>452</v>
      </c>
      <c r="T92" s="4">
        <f t="shared" si="24"/>
        <v>5377</v>
      </c>
      <c r="V92" s="7">
        <f t="shared" si="13"/>
        <v>0.23749806471590029</v>
      </c>
      <c r="W92" s="7">
        <f t="shared" si="14"/>
        <v>0.10822108685555039</v>
      </c>
      <c r="X92" s="7">
        <f t="shared" si="15"/>
        <v>3.9944263817928469E-2</v>
      </c>
      <c r="Y92" s="7">
        <f t="shared" si="16"/>
        <v>3.2357950147081593E-2</v>
      </c>
      <c r="Z92" s="7">
        <f t="shared" si="17"/>
        <v>3.4989936522681529E-2</v>
      </c>
      <c r="AC92" s="4">
        <v>12918</v>
      </c>
      <c r="AD92" s="4">
        <f t="shared" si="25"/>
        <v>161295</v>
      </c>
      <c r="AE92" s="21">
        <f t="shared" si="26"/>
        <v>-7.7087947417303737E-2</v>
      </c>
      <c r="AG92" s="4">
        <f t="shared" si="18"/>
        <v>12918</v>
      </c>
      <c r="AH92" s="4">
        <v>2501</v>
      </c>
      <c r="AI92" s="4">
        <f t="shared" si="19"/>
        <v>10417</v>
      </c>
      <c r="AJ92" s="4">
        <f t="shared" si="27"/>
        <v>112016</v>
      </c>
      <c r="AK92" s="4">
        <f t="shared" si="29"/>
        <v>9334.6666666666661</v>
      </c>
      <c r="AL92" s="4">
        <f t="shared" si="28"/>
        <v>49279</v>
      </c>
      <c r="AM92" s="20">
        <v>7.950147081591577E-2</v>
      </c>
    </row>
    <row r="93" spans="1:39" x14ac:dyDescent="0.3">
      <c r="A93" s="19" t="s">
        <v>183</v>
      </c>
      <c r="B93" s="4">
        <v>2915</v>
      </c>
      <c r="D93" s="4">
        <f t="shared" si="20"/>
        <v>39324</v>
      </c>
      <c r="F93" s="4">
        <v>1158</v>
      </c>
      <c r="H93" s="4">
        <f t="shared" si="21"/>
        <v>15169</v>
      </c>
      <c r="J93" s="4">
        <v>464</v>
      </c>
      <c r="L93" s="4">
        <f t="shared" si="22"/>
        <v>6601</v>
      </c>
      <c r="N93" s="4">
        <f>'From State&amp;Country +Charts'!F106</f>
        <v>381</v>
      </c>
      <c r="P93" s="4">
        <f t="shared" si="23"/>
        <v>5179</v>
      </c>
      <c r="R93" s="4">
        <f>'From State&amp;Country +Charts'!O106</f>
        <v>417</v>
      </c>
      <c r="T93" s="4">
        <f t="shared" si="24"/>
        <v>5394</v>
      </c>
      <c r="V93" s="7">
        <f t="shared" si="13"/>
        <v>0.24861407249466952</v>
      </c>
      <c r="W93" s="7">
        <f t="shared" si="14"/>
        <v>9.876332622601279E-2</v>
      </c>
      <c r="X93" s="7">
        <f t="shared" si="15"/>
        <v>3.9573560767590617E-2</v>
      </c>
      <c r="Y93" s="7">
        <f t="shared" si="16"/>
        <v>3.2494669509594884E-2</v>
      </c>
      <c r="Z93" s="7">
        <f t="shared" si="17"/>
        <v>3.5565031982942433E-2</v>
      </c>
      <c r="AC93" s="4">
        <v>11725</v>
      </c>
      <c r="AD93" s="4">
        <f t="shared" si="25"/>
        <v>161099</v>
      </c>
      <c r="AE93" s="21">
        <f t="shared" si="26"/>
        <v>-1.6441573693482092E-2</v>
      </c>
      <c r="AG93" s="4">
        <f t="shared" si="18"/>
        <v>11725</v>
      </c>
      <c r="AH93" s="4">
        <v>6147</v>
      </c>
      <c r="AI93" s="4">
        <f t="shared" si="19"/>
        <v>5578</v>
      </c>
      <c r="AJ93" s="4">
        <f t="shared" si="27"/>
        <v>110780</v>
      </c>
      <c r="AK93" s="4">
        <f t="shared" si="29"/>
        <v>9231.6666666666661</v>
      </c>
      <c r="AL93" s="4">
        <f t="shared" si="28"/>
        <v>50319</v>
      </c>
      <c r="AM93" s="20">
        <v>7.1727078891257998E-2</v>
      </c>
    </row>
    <row r="94" spans="1:39" x14ac:dyDescent="0.3">
      <c r="A94" s="19" t="s">
        <v>184</v>
      </c>
      <c r="B94" s="4">
        <v>2980</v>
      </c>
      <c r="D94" s="4">
        <f t="shared" si="20"/>
        <v>39811</v>
      </c>
      <c r="F94" s="4">
        <v>1261</v>
      </c>
      <c r="H94" s="4">
        <f t="shared" si="21"/>
        <v>15513</v>
      </c>
      <c r="J94" s="4">
        <v>541</v>
      </c>
      <c r="L94" s="4">
        <f t="shared" si="22"/>
        <v>6744</v>
      </c>
      <c r="N94" s="4">
        <f>'From State&amp;Country +Charts'!F107</f>
        <v>416</v>
      </c>
      <c r="P94" s="4">
        <f t="shared" si="23"/>
        <v>5278</v>
      </c>
      <c r="R94" s="4">
        <f>'From State&amp;Country +Charts'!O107</f>
        <v>473</v>
      </c>
      <c r="T94" s="4">
        <f t="shared" si="24"/>
        <v>5508</v>
      </c>
      <c r="V94" s="7">
        <f t="shared" si="13"/>
        <v>0.23684628834843427</v>
      </c>
      <c r="W94" s="7">
        <f t="shared" si="14"/>
        <v>0.10022254013670323</v>
      </c>
      <c r="X94" s="7">
        <f t="shared" si="15"/>
        <v>4.2997933555873467E-2</v>
      </c>
      <c r="Y94" s="7">
        <f t="shared" si="16"/>
        <v>3.3063106024479413E-2</v>
      </c>
      <c r="Z94" s="7">
        <f t="shared" si="17"/>
        <v>3.7593387378795105E-2</v>
      </c>
      <c r="AC94" s="4">
        <v>12582</v>
      </c>
      <c r="AD94" s="4">
        <f t="shared" si="25"/>
        <v>162988</v>
      </c>
      <c r="AE94" s="21">
        <f t="shared" si="26"/>
        <v>0.17665762648461603</v>
      </c>
      <c r="AG94" s="4">
        <f t="shared" si="18"/>
        <v>12582</v>
      </c>
      <c r="AH94" s="4">
        <v>8540</v>
      </c>
      <c r="AI94" s="4">
        <f t="shared" si="19"/>
        <v>4042</v>
      </c>
      <c r="AJ94" s="4">
        <f t="shared" si="27"/>
        <v>108289</v>
      </c>
      <c r="AK94" s="4">
        <f t="shared" si="29"/>
        <v>9024.0833333333339</v>
      </c>
      <c r="AL94" s="4">
        <f t="shared" si="28"/>
        <v>54699</v>
      </c>
      <c r="AM94" s="20">
        <v>6.8351613415991094E-2</v>
      </c>
    </row>
    <row r="95" spans="1:39" x14ac:dyDescent="0.3">
      <c r="A95" s="19" t="s">
        <v>185</v>
      </c>
      <c r="B95" s="4">
        <v>3876</v>
      </c>
      <c r="D95" s="4">
        <f t="shared" si="20"/>
        <v>40270</v>
      </c>
      <c r="F95" s="4">
        <v>1684</v>
      </c>
      <c r="H95" s="4">
        <f t="shared" si="21"/>
        <v>15877</v>
      </c>
      <c r="J95" s="4">
        <v>656</v>
      </c>
      <c r="L95" s="4">
        <f t="shared" si="22"/>
        <v>6846</v>
      </c>
      <c r="N95" s="4">
        <f>'From State&amp;Country +Charts'!F108</f>
        <v>521</v>
      </c>
      <c r="P95" s="4">
        <f t="shared" si="23"/>
        <v>5353</v>
      </c>
      <c r="R95" s="4">
        <f>'From State&amp;Country +Charts'!O108</f>
        <v>554</v>
      </c>
      <c r="T95" s="4">
        <f t="shared" si="24"/>
        <v>5491</v>
      </c>
      <c r="V95" s="7">
        <f t="shared" si="13"/>
        <v>0.23973280554181098</v>
      </c>
      <c r="W95" s="7">
        <f t="shared" si="14"/>
        <v>0.1041563582384958</v>
      </c>
      <c r="X95" s="7">
        <f t="shared" si="15"/>
        <v>4.0573973280554183E-2</v>
      </c>
      <c r="Y95" s="7">
        <f t="shared" si="16"/>
        <v>3.2224146462147454E-2</v>
      </c>
      <c r="Z95" s="7">
        <f t="shared" si="17"/>
        <v>3.4265215239980211E-2</v>
      </c>
      <c r="AC95" s="4">
        <v>16168</v>
      </c>
      <c r="AD95" s="4">
        <f t="shared" si="25"/>
        <v>164089</v>
      </c>
      <c r="AE95" s="21">
        <f t="shared" si="26"/>
        <v>7.3073604566270767E-2</v>
      </c>
      <c r="AG95" s="4">
        <f t="shared" si="18"/>
        <v>16168</v>
      </c>
      <c r="AH95" s="4">
        <v>3352</v>
      </c>
      <c r="AI95" s="4">
        <f t="shared" si="19"/>
        <v>12816</v>
      </c>
      <c r="AJ95" s="4">
        <f t="shared" si="27"/>
        <v>110485</v>
      </c>
      <c r="AK95" s="4">
        <f t="shared" si="29"/>
        <v>9207.0833333333339</v>
      </c>
      <c r="AL95" s="4">
        <f t="shared" si="28"/>
        <v>53604</v>
      </c>
      <c r="AM95" s="20">
        <v>6.6674913409203368E-2</v>
      </c>
    </row>
    <row r="96" spans="1:39" x14ac:dyDescent="0.3">
      <c r="A96" s="19" t="s">
        <v>186</v>
      </c>
      <c r="B96" s="4">
        <v>2996</v>
      </c>
      <c r="D96" s="4">
        <f t="shared" si="20"/>
        <v>40659</v>
      </c>
      <c r="F96" s="4">
        <v>1280</v>
      </c>
      <c r="H96" s="4">
        <f t="shared" si="21"/>
        <v>16049</v>
      </c>
      <c r="J96" s="4">
        <v>533</v>
      </c>
      <c r="L96" s="4">
        <f t="shared" si="22"/>
        <v>6890</v>
      </c>
      <c r="N96" s="4">
        <f>'From State&amp;Country +Charts'!F109</f>
        <v>409</v>
      </c>
      <c r="P96" s="4">
        <f t="shared" si="23"/>
        <v>5401</v>
      </c>
      <c r="R96" s="4">
        <f>'From State&amp;Country +Charts'!O109</f>
        <v>421</v>
      </c>
      <c r="T96" s="4">
        <f t="shared" si="24"/>
        <v>5502</v>
      </c>
      <c r="V96" s="7">
        <f t="shared" si="13"/>
        <v>0.23983349343579891</v>
      </c>
      <c r="W96" s="7">
        <f t="shared" si="14"/>
        <v>0.10246557796990073</v>
      </c>
      <c r="X96" s="7">
        <f t="shared" si="15"/>
        <v>4.2667307076528979E-2</v>
      </c>
      <c r="Y96" s="7">
        <f t="shared" si="16"/>
        <v>3.2740954210694846E-2</v>
      </c>
      <c r="Z96" s="7">
        <f t="shared" si="17"/>
        <v>3.3701569004162664E-2</v>
      </c>
      <c r="AC96" s="4">
        <v>12492</v>
      </c>
      <c r="AD96" s="4">
        <f t="shared" si="25"/>
        <v>165131</v>
      </c>
      <c r="AE96" s="21">
        <f t="shared" si="26"/>
        <v>9.1004366812227122E-2</v>
      </c>
      <c r="AG96" s="4">
        <f t="shared" si="18"/>
        <v>12492</v>
      </c>
      <c r="AH96" s="4">
        <v>3352</v>
      </c>
      <c r="AI96" s="4">
        <f t="shared" si="19"/>
        <v>9140</v>
      </c>
      <c r="AJ96" s="4">
        <f t="shared" si="27"/>
        <v>113551</v>
      </c>
      <c r="AK96" s="4">
        <f t="shared" si="29"/>
        <v>9462.5833333333339</v>
      </c>
      <c r="AL96" s="4">
        <f t="shared" si="28"/>
        <v>51580</v>
      </c>
      <c r="AM96" s="20">
        <v>7.1085494716618638E-2</v>
      </c>
    </row>
    <row r="97" spans="1:39" x14ac:dyDescent="0.3">
      <c r="A97" s="19" t="s">
        <v>187</v>
      </c>
      <c r="B97" s="4">
        <v>2929</v>
      </c>
      <c r="D97" s="4">
        <f t="shared" si="20"/>
        <v>41234</v>
      </c>
      <c r="F97" s="4">
        <v>1164</v>
      </c>
      <c r="H97" s="4">
        <f t="shared" si="21"/>
        <v>16258</v>
      </c>
      <c r="J97" s="4">
        <v>450</v>
      </c>
      <c r="L97" s="4">
        <f t="shared" si="22"/>
        <v>6883</v>
      </c>
      <c r="N97" s="4">
        <f>'From State&amp;Country +Charts'!F110</f>
        <v>392</v>
      </c>
      <c r="P97" s="4">
        <f t="shared" si="23"/>
        <v>5479</v>
      </c>
      <c r="R97" s="4">
        <f>'From State&amp;Country +Charts'!O110</f>
        <v>423</v>
      </c>
      <c r="T97" s="4">
        <f t="shared" si="24"/>
        <v>5573</v>
      </c>
      <c r="V97" s="7">
        <f t="shared" si="13"/>
        <v>0.24572147651006712</v>
      </c>
      <c r="W97" s="7">
        <f t="shared" si="14"/>
        <v>9.7651006711409402E-2</v>
      </c>
      <c r="X97" s="7">
        <f t="shared" si="15"/>
        <v>3.7751677852348994E-2</v>
      </c>
      <c r="Y97" s="7">
        <f t="shared" si="16"/>
        <v>3.2885906040268455E-2</v>
      </c>
      <c r="Z97" s="7">
        <f t="shared" si="17"/>
        <v>3.5486577181208054E-2</v>
      </c>
      <c r="AC97" s="4">
        <v>11920</v>
      </c>
      <c r="AD97" s="4">
        <f t="shared" si="25"/>
        <v>166514</v>
      </c>
      <c r="AE97" s="21">
        <f t="shared" si="26"/>
        <v>0.13125177944386457</v>
      </c>
      <c r="AG97" s="4">
        <f t="shared" si="18"/>
        <v>11920</v>
      </c>
      <c r="AH97" s="4">
        <v>3555</v>
      </c>
      <c r="AI97" s="4">
        <f t="shared" si="19"/>
        <v>8365</v>
      </c>
      <c r="AJ97" s="4">
        <f t="shared" si="27"/>
        <v>115496</v>
      </c>
      <c r="AK97" s="4">
        <f t="shared" si="29"/>
        <v>9624.6666666666661</v>
      </c>
      <c r="AL97" s="4">
        <f t="shared" si="28"/>
        <v>51018</v>
      </c>
      <c r="AM97" s="20">
        <v>6.4093959731543623E-2</v>
      </c>
    </row>
    <row r="98" spans="1:39" x14ac:dyDescent="0.3">
      <c r="A98" s="19" t="s">
        <v>188</v>
      </c>
      <c r="B98" s="4">
        <v>3250</v>
      </c>
      <c r="D98" s="4">
        <f t="shared" si="20"/>
        <v>39956</v>
      </c>
      <c r="F98" s="4">
        <v>1186</v>
      </c>
      <c r="H98" s="4">
        <f t="shared" si="21"/>
        <v>15817</v>
      </c>
      <c r="J98" s="4">
        <v>574</v>
      </c>
      <c r="L98" s="4">
        <f t="shared" si="22"/>
        <v>6651</v>
      </c>
      <c r="N98" s="4">
        <f>'From State&amp;Country +Charts'!F111</f>
        <v>405</v>
      </c>
      <c r="P98" s="4">
        <f t="shared" si="23"/>
        <v>5252</v>
      </c>
      <c r="R98" s="4">
        <f>'From State&amp;Country +Charts'!O111</f>
        <v>451</v>
      </c>
      <c r="T98" s="4">
        <f t="shared" si="24"/>
        <v>5376</v>
      </c>
      <c r="V98" s="7">
        <f t="shared" si="13"/>
        <v>0.24485798237022527</v>
      </c>
      <c r="W98" s="7">
        <f t="shared" si="14"/>
        <v>8.935432833571913E-2</v>
      </c>
      <c r="X98" s="7">
        <f t="shared" si="15"/>
        <v>4.32456867324644E-2</v>
      </c>
      <c r="Y98" s="7">
        <f t="shared" si="16"/>
        <v>3.0513071649212686E-2</v>
      </c>
      <c r="Z98" s="7">
        <f t="shared" si="17"/>
        <v>3.3978753861222032E-2</v>
      </c>
      <c r="AC98" s="4">
        <v>13273</v>
      </c>
      <c r="AD98" s="4">
        <f t="shared" si="25"/>
        <v>161281</v>
      </c>
      <c r="AE98" s="21">
        <f t="shared" si="26"/>
        <v>-0.28277315465254516</v>
      </c>
      <c r="AG98" s="4">
        <f t="shared" si="18"/>
        <v>13273</v>
      </c>
      <c r="AH98" s="4">
        <v>3931</v>
      </c>
      <c r="AI98" s="4">
        <f t="shared" si="19"/>
        <v>9342</v>
      </c>
      <c r="AJ98" s="4">
        <f t="shared" si="27"/>
        <v>110102</v>
      </c>
      <c r="AK98" s="4">
        <f t="shared" si="29"/>
        <v>9175.1666666666661</v>
      </c>
      <c r="AL98" s="4">
        <f t="shared" si="28"/>
        <v>51179</v>
      </c>
      <c r="AM98" s="20">
        <v>4.9272960144654564E-2</v>
      </c>
    </row>
    <row r="99" spans="1:39" x14ac:dyDescent="0.3">
      <c r="A99" s="19" t="s">
        <v>189</v>
      </c>
      <c r="B99" s="4">
        <v>2813</v>
      </c>
      <c r="D99" s="4">
        <f t="shared" si="20"/>
        <v>39685</v>
      </c>
      <c r="F99" s="4">
        <v>1079</v>
      </c>
      <c r="H99" s="4">
        <f t="shared" si="21"/>
        <v>15779</v>
      </c>
      <c r="J99" s="4">
        <v>472</v>
      </c>
      <c r="L99" s="4">
        <f t="shared" si="22"/>
        <v>6610</v>
      </c>
      <c r="N99" s="4">
        <f>'From State&amp;Country +Charts'!F112</f>
        <v>408</v>
      </c>
      <c r="P99" s="4">
        <f t="shared" si="23"/>
        <v>5269</v>
      </c>
      <c r="R99" s="4">
        <f>'From State&amp;Country +Charts'!O112</f>
        <v>384</v>
      </c>
      <c r="T99" s="4">
        <f t="shared" si="24"/>
        <v>5386</v>
      </c>
      <c r="V99" s="7">
        <f t="shared" si="13"/>
        <v>0.2640818625610214</v>
      </c>
      <c r="W99" s="7">
        <f t="shared" si="14"/>
        <v>0.10129553135561396</v>
      </c>
      <c r="X99" s="7">
        <f t="shared" si="15"/>
        <v>4.4310927525347356E-2</v>
      </c>
      <c r="Y99" s="7">
        <f t="shared" si="16"/>
        <v>3.8302666165978223E-2</v>
      </c>
      <c r="Z99" s="7">
        <f t="shared" si="17"/>
        <v>3.6049568156214795E-2</v>
      </c>
      <c r="AC99" s="4">
        <v>10652</v>
      </c>
      <c r="AD99" s="4">
        <f t="shared" si="25"/>
        <v>160026</v>
      </c>
      <c r="AE99" s="21">
        <f t="shared" si="26"/>
        <v>-0.10540018476526414</v>
      </c>
      <c r="AG99" s="4">
        <f t="shared" si="18"/>
        <v>10652</v>
      </c>
      <c r="AH99" s="4">
        <v>4337</v>
      </c>
      <c r="AI99" s="4">
        <f t="shared" si="19"/>
        <v>6315</v>
      </c>
      <c r="AJ99" s="4">
        <f t="shared" si="27"/>
        <v>109053</v>
      </c>
      <c r="AK99" s="4">
        <f t="shared" si="29"/>
        <v>9087.75</v>
      </c>
      <c r="AL99" s="4">
        <f t="shared" si="28"/>
        <v>50973</v>
      </c>
      <c r="AM99" s="20">
        <v>6.6560270371761168E-2</v>
      </c>
    </row>
    <row r="100" spans="1:39" x14ac:dyDescent="0.3">
      <c r="A100" s="19" t="s">
        <v>190</v>
      </c>
      <c r="B100" s="4">
        <v>3691</v>
      </c>
      <c r="D100" s="4">
        <f t="shared" si="20"/>
        <v>39721</v>
      </c>
      <c r="F100" s="4">
        <v>1411</v>
      </c>
      <c r="H100" s="4">
        <f t="shared" si="21"/>
        <v>15888</v>
      </c>
      <c r="J100" s="4">
        <v>655</v>
      </c>
      <c r="L100" s="4">
        <f t="shared" si="22"/>
        <v>6645</v>
      </c>
      <c r="N100" s="4">
        <f>'From State&amp;Country +Charts'!F113</f>
        <v>491</v>
      </c>
      <c r="P100" s="4">
        <f t="shared" si="23"/>
        <v>5259</v>
      </c>
      <c r="R100" s="4">
        <f>'From State&amp;Country +Charts'!O113</f>
        <v>517</v>
      </c>
      <c r="T100" s="4">
        <f t="shared" si="24"/>
        <v>5446</v>
      </c>
      <c r="V100" s="7">
        <f t="shared" si="13"/>
        <v>0.26047988708539166</v>
      </c>
      <c r="W100" s="7">
        <f t="shared" si="14"/>
        <v>9.9576570218772059E-2</v>
      </c>
      <c r="X100" s="7">
        <f t="shared" si="15"/>
        <v>4.6224417784050814E-2</v>
      </c>
      <c r="Y100" s="7">
        <f t="shared" si="16"/>
        <v>3.4650670430486946E-2</v>
      </c>
      <c r="Z100" s="7">
        <f t="shared" si="17"/>
        <v>3.6485532815808047E-2</v>
      </c>
      <c r="AC100" s="4">
        <v>14170</v>
      </c>
      <c r="AD100" s="4">
        <f t="shared" si="25"/>
        <v>159484</v>
      </c>
      <c r="AE100" s="21">
        <f t="shared" si="26"/>
        <v>-3.6840674279499774E-2</v>
      </c>
      <c r="AG100" s="4">
        <f t="shared" si="18"/>
        <v>14170</v>
      </c>
      <c r="AH100" s="4">
        <v>4337</v>
      </c>
      <c r="AI100" s="4">
        <f t="shared" si="19"/>
        <v>9833</v>
      </c>
      <c r="AJ100" s="4">
        <f t="shared" si="27"/>
        <v>110434</v>
      </c>
      <c r="AK100" s="4">
        <f t="shared" si="29"/>
        <v>9202.8333333333339</v>
      </c>
      <c r="AL100" s="4">
        <f t="shared" si="28"/>
        <v>49050</v>
      </c>
      <c r="AM100" s="20">
        <v>6.8454481298518E-2</v>
      </c>
    </row>
    <row r="101" spans="1:39" x14ac:dyDescent="0.3">
      <c r="A101" s="19" t="s">
        <v>191</v>
      </c>
      <c r="B101" s="4">
        <v>3560</v>
      </c>
      <c r="D101" s="4">
        <f t="shared" si="20"/>
        <v>39098</v>
      </c>
      <c r="F101" s="4">
        <v>1372</v>
      </c>
      <c r="H101" s="4">
        <f t="shared" si="21"/>
        <v>15741</v>
      </c>
      <c r="J101" s="4">
        <v>620</v>
      </c>
      <c r="L101" s="4">
        <f t="shared" si="22"/>
        <v>6601</v>
      </c>
      <c r="N101" s="4">
        <f>'From State&amp;Country +Charts'!F114</f>
        <v>450</v>
      </c>
      <c r="P101" s="4">
        <f t="shared" si="23"/>
        <v>5160</v>
      </c>
      <c r="R101" s="4">
        <f>'From State&amp;Country +Charts'!O114</f>
        <v>487</v>
      </c>
      <c r="T101" s="4">
        <f t="shared" si="24"/>
        <v>5445</v>
      </c>
      <c r="V101" s="7">
        <f t="shared" si="13"/>
        <v>0.26764904894368846</v>
      </c>
      <c r="W101" s="7">
        <f t="shared" si="14"/>
        <v>0.10315013908728667</v>
      </c>
      <c r="X101" s="7">
        <f t="shared" si="15"/>
        <v>4.661303661378844E-2</v>
      </c>
      <c r="Y101" s="7">
        <f t="shared" si="16"/>
        <v>3.3832042703556123E-2</v>
      </c>
      <c r="Z101" s="7">
        <f t="shared" si="17"/>
        <v>3.6613788436959629E-2</v>
      </c>
      <c r="AC101" s="4">
        <v>13301</v>
      </c>
      <c r="AD101" s="4">
        <f t="shared" si="25"/>
        <v>156565</v>
      </c>
      <c r="AE101" s="21">
        <f t="shared" si="26"/>
        <v>-0.17996300863131931</v>
      </c>
      <c r="AG101" s="4">
        <f t="shared" si="18"/>
        <v>13301</v>
      </c>
      <c r="AH101" s="4">
        <v>4803</v>
      </c>
      <c r="AI101" s="4">
        <f t="shared" si="19"/>
        <v>8498</v>
      </c>
      <c r="AJ101" s="4">
        <f t="shared" si="27"/>
        <v>104268</v>
      </c>
      <c r="AK101" s="4">
        <f t="shared" si="29"/>
        <v>8689</v>
      </c>
      <c r="AL101" s="4">
        <f t="shared" si="28"/>
        <v>52297</v>
      </c>
      <c r="AM101" s="20">
        <v>6.6912262235922115E-2</v>
      </c>
    </row>
    <row r="102" spans="1:39" x14ac:dyDescent="0.3">
      <c r="A102" s="19" t="s">
        <v>192</v>
      </c>
      <c r="B102" s="4">
        <v>3090</v>
      </c>
      <c r="D102" s="4">
        <f t="shared" si="20"/>
        <v>38402</v>
      </c>
      <c r="F102" s="4">
        <v>1252</v>
      </c>
      <c r="H102" s="4">
        <f t="shared" si="21"/>
        <v>15442</v>
      </c>
      <c r="J102" s="4">
        <v>487</v>
      </c>
      <c r="L102" s="4">
        <f t="shared" si="22"/>
        <v>6449</v>
      </c>
      <c r="N102" s="4">
        <f>'From State&amp;Country +Charts'!F115</f>
        <v>406</v>
      </c>
      <c r="P102" s="4">
        <f t="shared" si="23"/>
        <v>5086</v>
      </c>
      <c r="R102" s="4">
        <f>'From State&amp;Country +Charts'!O115</f>
        <v>360</v>
      </c>
      <c r="T102" s="4">
        <f t="shared" si="24"/>
        <v>5345</v>
      </c>
      <c r="V102" s="7">
        <f t="shared" si="13"/>
        <v>0.26255416772877899</v>
      </c>
      <c r="W102" s="7">
        <f t="shared" si="14"/>
        <v>0.10638117087263149</v>
      </c>
      <c r="X102" s="7">
        <f t="shared" si="15"/>
        <v>4.1379896337836689E-2</v>
      </c>
      <c r="Y102" s="7">
        <f t="shared" si="16"/>
        <v>3.4497408445917241E-2</v>
      </c>
      <c r="Z102" s="7">
        <f t="shared" si="17"/>
        <v>3.0588835075197551E-2</v>
      </c>
      <c r="AC102" s="4">
        <v>11769</v>
      </c>
      <c r="AD102" s="4">
        <f t="shared" si="25"/>
        <v>153324</v>
      </c>
      <c r="AE102" s="21">
        <f t="shared" si="26"/>
        <v>-0.21592271818787478</v>
      </c>
      <c r="AG102" s="4">
        <f t="shared" si="18"/>
        <v>11769</v>
      </c>
      <c r="AH102" s="4">
        <v>4363</v>
      </c>
      <c r="AI102" s="4">
        <f t="shared" si="19"/>
        <v>7406</v>
      </c>
      <c r="AJ102" s="4">
        <f t="shared" si="27"/>
        <v>101194</v>
      </c>
      <c r="AK102" s="4">
        <f t="shared" si="29"/>
        <v>8432.8333333333339</v>
      </c>
      <c r="AL102" s="4">
        <f t="shared" si="28"/>
        <v>52130</v>
      </c>
      <c r="AM102" s="20">
        <v>6.7210468179114621E-2</v>
      </c>
    </row>
    <row r="103" spans="1:39" x14ac:dyDescent="0.3">
      <c r="A103" s="19" t="s">
        <v>193</v>
      </c>
      <c r="B103" s="4">
        <v>3092</v>
      </c>
      <c r="D103" s="4">
        <f t="shared" si="20"/>
        <v>38260</v>
      </c>
      <c r="F103" s="4">
        <v>1309</v>
      </c>
      <c r="H103" s="4">
        <f t="shared" si="21"/>
        <v>15554</v>
      </c>
      <c r="J103" s="4">
        <v>584</v>
      </c>
      <c r="L103" s="4">
        <f t="shared" si="22"/>
        <v>6552</v>
      </c>
      <c r="N103" s="4">
        <f>'From State&amp;Country +Charts'!F116</f>
        <v>402</v>
      </c>
      <c r="P103" s="4">
        <f t="shared" si="23"/>
        <v>5099</v>
      </c>
      <c r="R103" s="4">
        <f>'From State&amp;Country +Charts'!O116</f>
        <v>417</v>
      </c>
      <c r="T103" s="4">
        <f t="shared" si="24"/>
        <v>5356</v>
      </c>
      <c r="V103" s="7">
        <f t="shared" si="13"/>
        <v>0.25644853612009622</v>
      </c>
      <c r="W103" s="7">
        <f t="shared" si="14"/>
        <v>0.10856763705731111</v>
      </c>
      <c r="X103" s="7">
        <f t="shared" si="15"/>
        <v>4.8436592850626195E-2</v>
      </c>
      <c r="Y103" s="7">
        <f t="shared" si="16"/>
        <v>3.3341627270465288E-2</v>
      </c>
      <c r="Z103" s="7">
        <f t="shared" si="17"/>
        <v>3.4585717840258774E-2</v>
      </c>
      <c r="AC103" s="4">
        <v>12057</v>
      </c>
      <c r="AD103" s="4">
        <f t="shared" si="25"/>
        <v>153027</v>
      </c>
      <c r="AE103" s="21">
        <f t="shared" si="26"/>
        <v>-2.4040796503156825E-2</v>
      </c>
      <c r="AG103" s="4">
        <f t="shared" si="18"/>
        <v>12057</v>
      </c>
      <c r="AH103" s="4">
        <v>4000</v>
      </c>
      <c r="AI103" s="4">
        <f t="shared" si="19"/>
        <v>8057</v>
      </c>
      <c r="AJ103" s="4">
        <f t="shared" si="27"/>
        <v>99809</v>
      </c>
      <c r="AK103" s="4">
        <f t="shared" si="29"/>
        <v>8317.4166666666661</v>
      </c>
      <c r="AL103" s="4">
        <f t="shared" si="28"/>
        <v>53218</v>
      </c>
      <c r="AM103" s="20">
        <v>7.572364601476321E-2</v>
      </c>
    </row>
    <row r="104" spans="1:39" x14ac:dyDescent="0.3">
      <c r="A104" s="19" t="s">
        <v>194</v>
      </c>
      <c r="B104" s="4">
        <v>2288</v>
      </c>
      <c r="D104" s="4">
        <f t="shared" si="20"/>
        <v>37480</v>
      </c>
      <c r="F104" s="4">
        <v>947</v>
      </c>
      <c r="H104" s="4">
        <f t="shared" si="21"/>
        <v>15103</v>
      </c>
      <c r="J104" s="4">
        <v>373</v>
      </c>
      <c r="L104" s="4">
        <f t="shared" si="22"/>
        <v>6409</v>
      </c>
      <c r="N104" s="4">
        <f>'From State&amp;Country +Charts'!F117</f>
        <v>272</v>
      </c>
      <c r="P104" s="4">
        <f t="shared" si="23"/>
        <v>4953</v>
      </c>
      <c r="R104" s="4">
        <f>'From State&amp;Country +Charts'!O117</f>
        <v>306</v>
      </c>
      <c r="T104" s="4">
        <f t="shared" si="24"/>
        <v>5210</v>
      </c>
      <c r="V104" s="7">
        <f t="shared" si="13"/>
        <v>0.27028942705256942</v>
      </c>
      <c r="W104" s="7">
        <f t="shared" si="14"/>
        <v>0.11187241582988777</v>
      </c>
      <c r="X104" s="7">
        <f t="shared" si="15"/>
        <v>4.4063792085056112E-2</v>
      </c>
      <c r="Y104" s="7">
        <f t="shared" si="16"/>
        <v>3.2132309509746014E-2</v>
      </c>
      <c r="Z104" s="7">
        <f t="shared" si="17"/>
        <v>3.6148848198464263E-2</v>
      </c>
      <c r="AC104" s="4">
        <v>8465</v>
      </c>
      <c r="AD104" s="4">
        <f t="shared" si="25"/>
        <v>148574</v>
      </c>
      <c r="AE104" s="21">
        <f t="shared" si="26"/>
        <v>-0.34471280383960368</v>
      </c>
      <c r="AG104" s="4">
        <f t="shared" si="18"/>
        <v>8465</v>
      </c>
      <c r="AH104" s="4">
        <v>4205</v>
      </c>
      <c r="AI104" s="4">
        <f t="shared" si="19"/>
        <v>4260</v>
      </c>
      <c r="AJ104" s="4">
        <f t="shared" si="27"/>
        <v>93652</v>
      </c>
      <c r="AK104" s="4">
        <f t="shared" si="29"/>
        <v>7804.333333333333</v>
      </c>
      <c r="AL104" s="4">
        <f t="shared" si="28"/>
        <v>54922</v>
      </c>
      <c r="AM104" s="20">
        <v>7.4305965741287658E-2</v>
      </c>
    </row>
    <row r="105" spans="1:39" x14ac:dyDescent="0.3">
      <c r="A105" s="19" t="s">
        <v>195</v>
      </c>
      <c r="B105" s="4">
        <v>2821</v>
      </c>
      <c r="D105" s="4">
        <f t="shared" si="20"/>
        <v>37386</v>
      </c>
      <c r="F105" s="4">
        <v>1170</v>
      </c>
      <c r="H105" s="4">
        <f t="shared" si="21"/>
        <v>15115</v>
      </c>
      <c r="J105" s="4">
        <v>481</v>
      </c>
      <c r="L105" s="4">
        <f t="shared" si="22"/>
        <v>6426</v>
      </c>
      <c r="N105" s="4">
        <f>'From State&amp;Country +Charts'!F118</f>
        <v>368</v>
      </c>
      <c r="P105" s="4">
        <f t="shared" si="23"/>
        <v>4940</v>
      </c>
      <c r="R105" s="4">
        <f>'From State&amp;Country +Charts'!O118</f>
        <v>379</v>
      </c>
      <c r="T105" s="4">
        <f t="shared" si="24"/>
        <v>5172</v>
      </c>
      <c r="V105" s="7">
        <f t="shared" si="13"/>
        <v>0.26810492301843758</v>
      </c>
      <c r="W105" s="7">
        <f t="shared" si="14"/>
        <v>0.11119559019197871</v>
      </c>
      <c r="X105" s="7">
        <f t="shared" si="15"/>
        <v>4.5713742634480137E-2</v>
      </c>
      <c r="Y105" s="7">
        <f t="shared" si="16"/>
        <v>3.4974339479186468E-2</v>
      </c>
      <c r="Z105" s="7">
        <f t="shared" si="17"/>
        <v>3.6019768104923015E-2</v>
      </c>
      <c r="AC105" s="4">
        <v>10522</v>
      </c>
      <c r="AD105" s="4">
        <f t="shared" si="25"/>
        <v>147371</v>
      </c>
      <c r="AE105" s="21">
        <f t="shared" si="26"/>
        <v>-0.10260127931769725</v>
      </c>
      <c r="AG105" s="4">
        <f t="shared" si="18"/>
        <v>10522</v>
      </c>
      <c r="AH105" s="4">
        <v>3234</v>
      </c>
      <c r="AI105" s="4">
        <f t="shared" si="19"/>
        <v>7288</v>
      </c>
      <c r="AJ105" s="4">
        <f t="shared" si="27"/>
        <v>95362</v>
      </c>
      <c r="AK105" s="4">
        <f t="shared" si="29"/>
        <v>7946.833333333333</v>
      </c>
      <c r="AL105" s="4">
        <f t="shared" si="28"/>
        <v>52009</v>
      </c>
      <c r="AM105" s="20">
        <v>7.4225432427295193E-2</v>
      </c>
    </row>
    <row r="106" spans="1:39" x14ac:dyDescent="0.3">
      <c r="A106" s="19" t="s">
        <v>196</v>
      </c>
      <c r="B106" s="4">
        <v>3430</v>
      </c>
      <c r="D106" s="4">
        <f t="shared" si="20"/>
        <v>37836</v>
      </c>
      <c r="F106" s="4">
        <v>1454</v>
      </c>
      <c r="H106" s="4">
        <f t="shared" si="21"/>
        <v>15308</v>
      </c>
      <c r="J106" s="4">
        <v>587</v>
      </c>
      <c r="L106" s="4">
        <f t="shared" si="22"/>
        <v>6472</v>
      </c>
      <c r="N106" s="4">
        <f>'From State&amp;Country +Charts'!F119</f>
        <v>414</v>
      </c>
      <c r="P106" s="4">
        <f t="shared" si="23"/>
        <v>4938</v>
      </c>
      <c r="R106" s="4">
        <f>'From State&amp;Country +Charts'!O119</f>
        <v>462</v>
      </c>
      <c r="T106" s="4">
        <f t="shared" si="24"/>
        <v>5161</v>
      </c>
      <c r="V106" s="7">
        <f t="shared" si="13"/>
        <v>0.27044074745722618</v>
      </c>
      <c r="W106" s="7">
        <f t="shared" si="14"/>
        <v>0.11464164629819443</v>
      </c>
      <c r="X106" s="7">
        <f t="shared" si="15"/>
        <v>4.6282425293700226E-2</v>
      </c>
      <c r="Y106" s="7">
        <f t="shared" si="16"/>
        <v>3.2642119372388236E-2</v>
      </c>
      <c r="Z106" s="7">
        <f t="shared" si="17"/>
        <v>3.6426712922810058E-2</v>
      </c>
      <c r="AC106" s="4">
        <v>12683</v>
      </c>
      <c r="AD106" s="4">
        <f t="shared" si="25"/>
        <v>147472</v>
      </c>
      <c r="AE106" s="21">
        <f t="shared" si="26"/>
        <v>8.0273406453663654E-3</v>
      </c>
      <c r="AG106" s="4">
        <f t="shared" si="18"/>
        <v>12683</v>
      </c>
      <c r="AH106" s="4">
        <v>2687</v>
      </c>
      <c r="AI106" s="4">
        <f t="shared" si="19"/>
        <v>9996</v>
      </c>
      <c r="AJ106" s="4">
        <f t="shared" si="27"/>
        <v>101316</v>
      </c>
      <c r="AK106" s="4">
        <f t="shared" si="29"/>
        <v>8443</v>
      </c>
      <c r="AL106" s="4">
        <f t="shared" si="28"/>
        <v>46156</v>
      </c>
      <c r="AM106" s="20">
        <v>6.8832295198296936E-2</v>
      </c>
    </row>
    <row r="107" spans="1:39" x14ac:dyDescent="0.3">
      <c r="A107" s="19" t="s">
        <v>197</v>
      </c>
      <c r="B107" s="4">
        <v>2730</v>
      </c>
      <c r="D107" s="4">
        <f t="shared" si="20"/>
        <v>36690</v>
      </c>
      <c r="F107" s="4">
        <v>1147</v>
      </c>
      <c r="H107" s="4">
        <f t="shared" si="21"/>
        <v>14771</v>
      </c>
      <c r="J107" s="4">
        <v>516</v>
      </c>
      <c r="L107" s="4">
        <f t="shared" si="22"/>
        <v>6332</v>
      </c>
      <c r="N107" s="4">
        <f>'From State&amp;Country +Charts'!F120</f>
        <v>363</v>
      </c>
      <c r="P107" s="4">
        <f t="shared" si="23"/>
        <v>4780</v>
      </c>
      <c r="R107" s="4">
        <f>'From State&amp;Country +Charts'!O120</f>
        <v>374</v>
      </c>
      <c r="T107" s="4">
        <f t="shared" si="24"/>
        <v>4981</v>
      </c>
      <c r="V107" s="7">
        <f t="shared" si="13"/>
        <v>0.26448362720403024</v>
      </c>
      <c r="W107" s="7">
        <f t="shared" si="14"/>
        <v>0.11112187560550281</v>
      </c>
      <c r="X107" s="7">
        <f t="shared" si="15"/>
        <v>4.9990311955047474E-2</v>
      </c>
      <c r="Y107" s="7">
        <f t="shared" si="16"/>
        <v>3.5167603177678745E-2</v>
      </c>
      <c r="Z107" s="7">
        <f t="shared" si="17"/>
        <v>3.6233288122456887E-2</v>
      </c>
      <c r="AC107" s="4">
        <v>10322</v>
      </c>
      <c r="AD107" s="4">
        <f t="shared" si="25"/>
        <v>141626</v>
      </c>
      <c r="AE107" s="21">
        <f t="shared" si="26"/>
        <v>-0.36157842652152394</v>
      </c>
      <c r="AG107" s="4">
        <f t="shared" si="18"/>
        <v>10322</v>
      </c>
      <c r="AH107" s="4">
        <v>3008</v>
      </c>
      <c r="AI107" s="4">
        <f t="shared" si="19"/>
        <v>7314</v>
      </c>
      <c r="AJ107" s="4">
        <f t="shared" si="27"/>
        <v>95814</v>
      </c>
      <c r="AK107" s="4">
        <f t="shared" si="29"/>
        <v>7984.5</v>
      </c>
      <c r="AL107" s="4">
        <f t="shared" si="28"/>
        <v>45812</v>
      </c>
      <c r="AM107" s="20">
        <v>6.8010075566750636E-2</v>
      </c>
    </row>
    <row r="108" spans="1:39" x14ac:dyDescent="0.3">
      <c r="A108" s="19" t="s">
        <v>198</v>
      </c>
      <c r="B108" s="4">
        <v>2565</v>
      </c>
      <c r="D108" s="4">
        <f t="shared" si="20"/>
        <v>36259</v>
      </c>
      <c r="F108" s="4">
        <v>1203</v>
      </c>
      <c r="H108" s="4">
        <f t="shared" si="21"/>
        <v>14694</v>
      </c>
      <c r="J108" s="4">
        <v>469</v>
      </c>
      <c r="L108" s="4">
        <f t="shared" si="22"/>
        <v>6268</v>
      </c>
      <c r="N108" s="4">
        <f>'From State&amp;Country +Charts'!F121</f>
        <v>278</v>
      </c>
      <c r="P108" s="4">
        <f t="shared" si="23"/>
        <v>4649</v>
      </c>
      <c r="R108" s="4">
        <f>'From State&amp;Country +Charts'!O121</f>
        <v>382</v>
      </c>
      <c r="T108" s="4">
        <f t="shared" si="24"/>
        <v>4942</v>
      </c>
      <c r="V108" s="7">
        <f t="shared" si="13"/>
        <v>0.26024756493506496</v>
      </c>
      <c r="W108" s="7">
        <f t="shared" si="14"/>
        <v>0.12205762987012987</v>
      </c>
      <c r="X108" s="7">
        <f t="shared" si="15"/>
        <v>4.7585227272727272E-2</v>
      </c>
      <c r="Y108" s="7">
        <f t="shared" si="16"/>
        <v>2.8206168831168832E-2</v>
      </c>
      <c r="Z108" s="7">
        <f t="shared" si="17"/>
        <v>3.875811688311688E-2</v>
      </c>
      <c r="AC108" s="4">
        <v>9856</v>
      </c>
      <c r="AD108" s="4">
        <f t="shared" si="25"/>
        <v>138990</v>
      </c>
      <c r="AE108" s="21">
        <f t="shared" si="26"/>
        <v>-0.21101504963176432</v>
      </c>
      <c r="AG108" s="4">
        <f t="shared" si="18"/>
        <v>9856</v>
      </c>
      <c r="AH108" s="4">
        <v>3021</v>
      </c>
      <c r="AI108" s="4">
        <f t="shared" si="19"/>
        <v>6835</v>
      </c>
      <c r="AJ108" s="4">
        <f t="shared" si="27"/>
        <v>93509</v>
      </c>
      <c r="AK108" s="4">
        <f t="shared" si="29"/>
        <v>7792.416666666667</v>
      </c>
      <c r="AL108" s="4">
        <f t="shared" si="28"/>
        <v>45481</v>
      </c>
      <c r="AM108" s="20">
        <v>7.7110389610389615E-2</v>
      </c>
    </row>
    <row r="109" spans="1:39" x14ac:dyDescent="0.3">
      <c r="A109" s="19" t="s">
        <v>199</v>
      </c>
      <c r="B109" s="4">
        <v>3172</v>
      </c>
      <c r="D109" s="4">
        <f t="shared" si="20"/>
        <v>36502</v>
      </c>
      <c r="F109" s="4">
        <v>1336</v>
      </c>
      <c r="H109" s="4">
        <f t="shared" si="21"/>
        <v>14866</v>
      </c>
      <c r="J109" s="4">
        <v>544</v>
      </c>
      <c r="L109" s="4">
        <f t="shared" si="22"/>
        <v>6362</v>
      </c>
      <c r="N109" s="4">
        <f>'From State&amp;Country +Charts'!F122</f>
        <v>380</v>
      </c>
      <c r="P109" s="4">
        <f t="shared" si="23"/>
        <v>4637</v>
      </c>
      <c r="R109" s="4">
        <f>'From State&amp;Country +Charts'!O122</f>
        <v>450</v>
      </c>
      <c r="T109" s="4">
        <f t="shared" si="24"/>
        <v>4969</v>
      </c>
      <c r="V109" s="7">
        <f t="shared" si="13"/>
        <v>0.26601811472660181</v>
      </c>
      <c r="W109" s="7">
        <f t="shared" si="14"/>
        <v>0.11204293861120429</v>
      </c>
      <c r="X109" s="7">
        <f t="shared" si="15"/>
        <v>4.5622274404562228E-2</v>
      </c>
      <c r="Y109" s="7">
        <f t="shared" si="16"/>
        <v>3.1868500503186847E-2</v>
      </c>
      <c r="Z109" s="7">
        <f t="shared" si="17"/>
        <v>3.7739013753773899E-2</v>
      </c>
      <c r="AC109" s="4">
        <v>11924</v>
      </c>
      <c r="AD109" s="4">
        <f t="shared" si="25"/>
        <v>138994</v>
      </c>
      <c r="AE109" s="21">
        <f t="shared" si="26"/>
        <v>3.3557046979870719E-4</v>
      </c>
      <c r="AG109" s="4">
        <f t="shared" si="18"/>
        <v>11924</v>
      </c>
      <c r="AH109" s="4">
        <v>2511</v>
      </c>
      <c r="AI109" s="4">
        <f t="shared" si="19"/>
        <v>9413</v>
      </c>
      <c r="AJ109" s="4">
        <f t="shared" si="27"/>
        <v>94557</v>
      </c>
      <c r="AK109" s="4">
        <f t="shared" si="29"/>
        <v>7879.75</v>
      </c>
      <c r="AL109" s="4">
        <f t="shared" si="28"/>
        <v>44437</v>
      </c>
      <c r="AM109" s="20">
        <v>7.1955719557195569E-2</v>
      </c>
    </row>
    <row r="110" spans="1:39" x14ac:dyDescent="0.3">
      <c r="A110" s="19" t="s">
        <v>200</v>
      </c>
      <c r="B110" s="4">
        <v>2729</v>
      </c>
      <c r="D110" s="4">
        <f t="shared" si="20"/>
        <v>35981</v>
      </c>
      <c r="F110" s="4">
        <v>1064</v>
      </c>
      <c r="H110" s="4">
        <f t="shared" si="21"/>
        <v>14744</v>
      </c>
      <c r="J110" s="4">
        <v>474</v>
      </c>
      <c r="L110" s="4">
        <f t="shared" si="22"/>
        <v>6262</v>
      </c>
      <c r="N110" s="4">
        <f>'From State&amp;Country +Charts'!F123</f>
        <v>349</v>
      </c>
      <c r="P110" s="4">
        <f t="shared" si="23"/>
        <v>4581</v>
      </c>
      <c r="R110" s="4">
        <f>'From State&amp;Country +Charts'!O123</f>
        <v>377</v>
      </c>
      <c r="T110" s="4">
        <f t="shared" si="24"/>
        <v>4895</v>
      </c>
      <c r="V110" s="7">
        <f t="shared" si="13"/>
        <v>0.26689486552567238</v>
      </c>
      <c r="W110" s="7">
        <f t="shared" si="14"/>
        <v>0.10405867970660147</v>
      </c>
      <c r="X110" s="7">
        <f t="shared" si="15"/>
        <v>4.6356968215158924E-2</v>
      </c>
      <c r="Y110" s="7">
        <f t="shared" si="16"/>
        <v>3.41320293398533E-2</v>
      </c>
      <c r="Z110" s="7">
        <f t="shared" si="17"/>
        <v>3.6870415647921762E-2</v>
      </c>
      <c r="AC110" s="4">
        <v>10225</v>
      </c>
      <c r="AD110" s="4">
        <f t="shared" si="25"/>
        <v>135946</v>
      </c>
      <c r="AE110" s="21">
        <f t="shared" si="26"/>
        <v>-0.22963911700444506</v>
      </c>
      <c r="AG110" s="4">
        <f t="shared" si="18"/>
        <v>10225</v>
      </c>
      <c r="AH110" s="4">
        <v>11270</v>
      </c>
      <c r="AI110" s="4">
        <f t="shared" si="19"/>
        <v>-1045</v>
      </c>
      <c r="AJ110" s="4">
        <f t="shared" si="27"/>
        <v>84170</v>
      </c>
      <c r="AK110" s="4">
        <f t="shared" si="29"/>
        <v>7014.166666666667</v>
      </c>
      <c r="AL110" s="4">
        <f t="shared" si="28"/>
        <v>51776</v>
      </c>
      <c r="AM110" s="20">
        <v>6.8655256723716376E-2</v>
      </c>
    </row>
    <row r="111" spans="1:39" x14ac:dyDescent="0.3">
      <c r="A111" s="19" t="s">
        <v>201</v>
      </c>
      <c r="B111" s="4">
        <v>3005</v>
      </c>
      <c r="D111" s="4">
        <f t="shared" si="20"/>
        <v>36173</v>
      </c>
      <c r="F111" s="4">
        <v>1086</v>
      </c>
      <c r="H111" s="4">
        <f t="shared" si="21"/>
        <v>14751</v>
      </c>
      <c r="J111" s="4">
        <v>477</v>
      </c>
      <c r="L111" s="4">
        <f t="shared" si="22"/>
        <v>6267</v>
      </c>
      <c r="N111" s="4">
        <f>'From State&amp;Country +Charts'!F124</f>
        <v>323</v>
      </c>
      <c r="P111" s="4">
        <f t="shared" si="23"/>
        <v>4496</v>
      </c>
      <c r="R111" s="4">
        <f>'From State&amp;Country +Charts'!O124</f>
        <v>376</v>
      </c>
      <c r="T111" s="4">
        <f t="shared" si="24"/>
        <v>4887</v>
      </c>
      <c r="V111" s="7">
        <f t="shared" si="13"/>
        <v>0.27734194739270879</v>
      </c>
      <c r="W111" s="7">
        <f t="shared" si="14"/>
        <v>0.10023073373327181</v>
      </c>
      <c r="X111" s="7">
        <f t="shared" si="15"/>
        <v>4.4023996308260267E-2</v>
      </c>
      <c r="Y111" s="7">
        <f t="shared" si="16"/>
        <v>2.981079833871712E-2</v>
      </c>
      <c r="Z111" s="7">
        <f t="shared" si="17"/>
        <v>3.4702353484079372E-2</v>
      </c>
      <c r="AC111" s="4">
        <v>10835</v>
      </c>
      <c r="AD111" s="4">
        <f t="shared" si="25"/>
        <v>136129</v>
      </c>
      <c r="AE111" s="21">
        <f t="shared" si="26"/>
        <v>1.7179872324446066E-2</v>
      </c>
      <c r="AG111" s="4">
        <f t="shared" si="18"/>
        <v>10835</v>
      </c>
      <c r="AH111" s="4">
        <v>4485</v>
      </c>
      <c r="AI111" s="4">
        <f t="shared" si="19"/>
        <v>6350</v>
      </c>
      <c r="AJ111" s="4">
        <f t="shared" si="27"/>
        <v>84205</v>
      </c>
      <c r="AK111" s="4">
        <f t="shared" si="29"/>
        <v>7017.083333333333</v>
      </c>
      <c r="AL111" s="4">
        <f t="shared" si="28"/>
        <v>51924</v>
      </c>
      <c r="AM111" s="20">
        <v>7.2450392247346562E-2</v>
      </c>
    </row>
    <row r="112" spans="1:39" x14ac:dyDescent="0.3">
      <c r="A112" s="19" t="s">
        <v>202</v>
      </c>
      <c r="B112" s="4">
        <v>4036</v>
      </c>
      <c r="D112" s="4">
        <f t="shared" si="20"/>
        <v>36518</v>
      </c>
      <c r="F112" s="4">
        <v>1555</v>
      </c>
      <c r="H112" s="4">
        <f t="shared" si="21"/>
        <v>14895</v>
      </c>
      <c r="J112" s="4">
        <v>710</v>
      </c>
      <c r="L112" s="4">
        <f t="shared" si="22"/>
        <v>6322</v>
      </c>
      <c r="N112" s="4">
        <f>'From State&amp;Country +Charts'!F125</f>
        <v>468</v>
      </c>
      <c r="P112" s="4">
        <f t="shared" si="23"/>
        <v>4473</v>
      </c>
      <c r="R112" s="4">
        <f>'From State&amp;Country +Charts'!O125</f>
        <v>509</v>
      </c>
      <c r="T112" s="4">
        <f t="shared" si="24"/>
        <v>4879</v>
      </c>
      <c r="V112" s="7">
        <f t="shared" si="13"/>
        <v>0.27043688019297774</v>
      </c>
      <c r="W112" s="7">
        <f t="shared" si="14"/>
        <v>0.10419458590190298</v>
      </c>
      <c r="X112" s="7">
        <f t="shared" si="15"/>
        <v>4.7574376842669526E-2</v>
      </c>
      <c r="Y112" s="7">
        <f t="shared" si="16"/>
        <v>3.1358885017421602E-2</v>
      </c>
      <c r="Z112" s="7">
        <f t="shared" si="17"/>
        <v>3.4106137764674353E-2</v>
      </c>
      <c r="AC112" s="4">
        <v>14924</v>
      </c>
      <c r="AD112" s="4">
        <f t="shared" si="25"/>
        <v>136883</v>
      </c>
      <c r="AE112" s="21">
        <f t="shared" si="26"/>
        <v>5.3211009174311874E-2</v>
      </c>
      <c r="AG112" s="4">
        <f t="shared" si="18"/>
        <v>14924</v>
      </c>
      <c r="AH112" s="4">
        <v>4842</v>
      </c>
      <c r="AI112" s="4">
        <f t="shared" si="19"/>
        <v>10082</v>
      </c>
      <c r="AJ112" s="4">
        <f t="shared" si="27"/>
        <v>84454</v>
      </c>
      <c r="AK112" s="4">
        <f t="shared" si="29"/>
        <v>7037.833333333333</v>
      </c>
      <c r="AL112" s="4">
        <f t="shared" si="28"/>
        <v>52429</v>
      </c>
      <c r="AM112" s="20">
        <v>6.814526936478156E-2</v>
      </c>
    </row>
    <row r="113" spans="1:39" x14ac:dyDescent="0.3">
      <c r="A113" s="19" t="s">
        <v>203</v>
      </c>
      <c r="B113" s="4">
        <v>3595</v>
      </c>
      <c r="D113" s="4">
        <f t="shared" si="20"/>
        <v>36553</v>
      </c>
      <c r="F113" s="4">
        <v>1343</v>
      </c>
      <c r="H113" s="4">
        <f t="shared" si="21"/>
        <v>14866</v>
      </c>
      <c r="J113" s="4">
        <v>543</v>
      </c>
      <c r="L113" s="4">
        <f t="shared" si="22"/>
        <v>6245</v>
      </c>
      <c r="N113" s="4">
        <f>'From State&amp;Country +Charts'!F126</f>
        <v>365</v>
      </c>
      <c r="P113" s="4">
        <f t="shared" si="23"/>
        <v>4388</v>
      </c>
      <c r="R113" s="4">
        <f>'From State&amp;Country +Charts'!O126</f>
        <v>432</v>
      </c>
      <c r="T113" s="4">
        <f t="shared" si="24"/>
        <v>4824</v>
      </c>
      <c r="V113" s="7">
        <f t="shared" si="13"/>
        <v>0.28579378328960969</v>
      </c>
      <c r="W113" s="7">
        <f t="shared" si="14"/>
        <v>0.10676524366006837</v>
      </c>
      <c r="X113" s="7">
        <f t="shared" si="15"/>
        <v>4.3167183400906271E-2</v>
      </c>
      <c r="Y113" s="7">
        <f t="shared" si="16"/>
        <v>2.9016614993242706E-2</v>
      </c>
      <c r="Z113" s="7">
        <f t="shared" si="17"/>
        <v>3.4342952539947534E-2</v>
      </c>
      <c r="AC113" s="4">
        <v>12579</v>
      </c>
      <c r="AD113" s="4">
        <f t="shared" si="25"/>
        <v>136161</v>
      </c>
      <c r="AE113" s="21">
        <f t="shared" si="26"/>
        <v>-5.4281632959927828E-2</v>
      </c>
      <c r="AG113" s="4">
        <f t="shared" si="18"/>
        <v>12579</v>
      </c>
      <c r="AH113" s="4">
        <v>5238</v>
      </c>
      <c r="AI113" s="4">
        <f t="shared" si="19"/>
        <v>7341</v>
      </c>
      <c r="AJ113" s="4">
        <f t="shared" si="27"/>
        <v>83297</v>
      </c>
      <c r="AK113" s="4">
        <f t="shared" si="29"/>
        <v>6941.416666666667</v>
      </c>
      <c r="AL113" s="4">
        <f t="shared" si="28"/>
        <v>52864</v>
      </c>
      <c r="AM113" s="20">
        <v>6.9878368709754349E-2</v>
      </c>
    </row>
    <row r="114" spans="1:39" x14ac:dyDescent="0.3">
      <c r="A114" s="19" t="s">
        <v>204</v>
      </c>
      <c r="B114" s="4">
        <v>4043</v>
      </c>
      <c r="D114" s="4">
        <f t="shared" si="20"/>
        <v>37506</v>
      </c>
      <c r="F114" s="4">
        <v>1672</v>
      </c>
      <c r="H114" s="4">
        <f t="shared" si="21"/>
        <v>15286</v>
      </c>
      <c r="J114" s="4">
        <v>626</v>
      </c>
      <c r="L114" s="4">
        <f t="shared" si="22"/>
        <v>6384</v>
      </c>
      <c r="N114" s="4">
        <f>'From State&amp;Country +Charts'!F127</f>
        <v>454</v>
      </c>
      <c r="P114" s="4">
        <f t="shared" si="23"/>
        <v>4436</v>
      </c>
      <c r="R114" s="4">
        <f>'From State&amp;Country +Charts'!O127</f>
        <v>462</v>
      </c>
      <c r="T114" s="4">
        <f t="shared" si="24"/>
        <v>4926</v>
      </c>
      <c r="V114" s="7">
        <f t="shared" si="13"/>
        <v>0.27552133024396891</v>
      </c>
      <c r="W114" s="7">
        <f t="shared" si="14"/>
        <v>0.11394302848575712</v>
      </c>
      <c r="X114" s="7">
        <f t="shared" si="15"/>
        <v>4.266048793784926E-2</v>
      </c>
      <c r="Y114" s="7">
        <f t="shared" si="16"/>
        <v>3.093907591658716E-2</v>
      </c>
      <c r="Z114" s="7">
        <f t="shared" si="17"/>
        <v>3.1484257871064465E-2</v>
      </c>
      <c r="AC114" s="4">
        <v>14674</v>
      </c>
      <c r="AD114" s="4">
        <f t="shared" si="25"/>
        <v>139066</v>
      </c>
      <c r="AE114" s="21">
        <f t="shared" si="26"/>
        <v>0.24683490525958018</v>
      </c>
      <c r="AG114" s="4">
        <f t="shared" si="18"/>
        <v>14674</v>
      </c>
      <c r="AH114" s="4">
        <v>5980</v>
      </c>
      <c r="AI114" s="4">
        <f t="shared" si="19"/>
        <v>8694</v>
      </c>
      <c r="AJ114" s="4">
        <f t="shared" si="27"/>
        <v>84585</v>
      </c>
      <c r="AK114" s="4">
        <f t="shared" si="29"/>
        <v>7048.75</v>
      </c>
      <c r="AL114" s="4">
        <f t="shared" si="28"/>
        <v>54481</v>
      </c>
      <c r="AM114" s="20">
        <v>7.8506201444732179E-2</v>
      </c>
    </row>
    <row r="115" spans="1:39" x14ac:dyDescent="0.3">
      <c r="A115" s="19" t="s">
        <v>205</v>
      </c>
      <c r="B115" s="4">
        <v>2493</v>
      </c>
      <c r="D115" s="4">
        <f t="shared" si="20"/>
        <v>36907</v>
      </c>
      <c r="F115" s="4">
        <v>966</v>
      </c>
      <c r="H115" s="4">
        <f t="shared" si="21"/>
        <v>14943</v>
      </c>
      <c r="J115" s="4">
        <v>384</v>
      </c>
      <c r="L115" s="4">
        <f t="shared" si="22"/>
        <v>6184</v>
      </c>
      <c r="N115" s="4">
        <f>'From State&amp;Country +Charts'!F128</f>
        <v>269</v>
      </c>
      <c r="P115" s="4">
        <f t="shared" si="23"/>
        <v>4303</v>
      </c>
      <c r="R115" s="4">
        <f>'From State&amp;Country +Charts'!O128</f>
        <v>282</v>
      </c>
      <c r="T115" s="4">
        <f t="shared" si="24"/>
        <v>4791</v>
      </c>
      <c r="V115" s="7">
        <f t="shared" si="13"/>
        <v>0.28156765303817483</v>
      </c>
      <c r="W115" s="7">
        <f t="shared" si="14"/>
        <v>0.10910323017845042</v>
      </c>
      <c r="X115" s="7">
        <f t="shared" si="15"/>
        <v>4.3370228145470972E-2</v>
      </c>
      <c r="Y115" s="7">
        <f t="shared" si="16"/>
        <v>3.0381748362322113E-2</v>
      </c>
      <c r="Z115" s="7">
        <f t="shared" si="17"/>
        <v>3.1850011294330245E-2</v>
      </c>
      <c r="AC115" s="4">
        <v>8854</v>
      </c>
      <c r="AD115" s="4">
        <f t="shared" si="25"/>
        <v>135863</v>
      </c>
      <c r="AE115" s="21">
        <f t="shared" si="26"/>
        <v>-0.26565480633656802</v>
      </c>
      <c r="AG115" s="4">
        <f t="shared" si="18"/>
        <v>8854</v>
      </c>
      <c r="AH115" s="4">
        <v>3483</v>
      </c>
      <c r="AI115" s="4">
        <f t="shared" si="19"/>
        <v>5371</v>
      </c>
      <c r="AJ115" s="4">
        <f t="shared" si="27"/>
        <v>81899</v>
      </c>
      <c r="AK115" s="4">
        <f t="shared" si="29"/>
        <v>6824.916666666667</v>
      </c>
      <c r="AL115" s="4">
        <f t="shared" si="28"/>
        <v>53964</v>
      </c>
      <c r="AM115" s="20">
        <v>7.9850914840749937E-2</v>
      </c>
    </row>
    <row r="116" spans="1:39" x14ac:dyDescent="0.3">
      <c r="A116" s="19" t="s">
        <v>206</v>
      </c>
      <c r="B116" s="4">
        <v>2094</v>
      </c>
      <c r="D116" s="4">
        <f t="shared" si="20"/>
        <v>36713</v>
      </c>
      <c r="F116" s="4">
        <v>818</v>
      </c>
      <c r="H116" s="4">
        <f t="shared" si="21"/>
        <v>14814</v>
      </c>
      <c r="J116" s="4">
        <v>313</v>
      </c>
      <c r="L116" s="4">
        <f t="shared" si="22"/>
        <v>6124</v>
      </c>
      <c r="N116" s="4">
        <f>'From State&amp;Country +Charts'!F129</f>
        <v>250</v>
      </c>
      <c r="P116" s="4">
        <f t="shared" si="23"/>
        <v>4281</v>
      </c>
      <c r="R116" s="4">
        <f>'From State&amp;Country +Charts'!O129</f>
        <v>249</v>
      </c>
      <c r="T116" s="4">
        <f t="shared" si="24"/>
        <v>4734</v>
      </c>
      <c r="V116" s="7">
        <f t="shared" si="13"/>
        <v>0.27720413026211277</v>
      </c>
      <c r="W116" s="7">
        <f t="shared" si="14"/>
        <v>0.10828700026476039</v>
      </c>
      <c r="X116" s="7">
        <f t="shared" si="15"/>
        <v>4.1435001323801957E-2</v>
      </c>
      <c r="Y116" s="7">
        <f t="shared" si="16"/>
        <v>3.309504898067249E-2</v>
      </c>
      <c r="Z116" s="7">
        <f t="shared" si="17"/>
        <v>3.29626687847498E-2</v>
      </c>
      <c r="AC116" s="4">
        <v>7554</v>
      </c>
      <c r="AD116" s="4">
        <f t="shared" si="25"/>
        <v>134952</v>
      </c>
      <c r="AE116" s="21">
        <f t="shared" si="26"/>
        <v>-0.10761961015948018</v>
      </c>
      <c r="AG116" s="4">
        <f t="shared" si="18"/>
        <v>7554</v>
      </c>
      <c r="AH116" s="4">
        <v>5053</v>
      </c>
      <c r="AI116" s="4">
        <f t="shared" si="19"/>
        <v>2501</v>
      </c>
      <c r="AJ116" s="4">
        <f t="shared" si="27"/>
        <v>80140</v>
      </c>
      <c r="AK116" s="4">
        <f t="shared" si="29"/>
        <v>6678.333333333333</v>
      </c>
      <c r="AL116" s="4">
        <f t="shared" si="28"/>
        <v>54812</v>
      </c>
      <c r="AM116" s="20">
        <v>7.7177654222928244E-2</v>
      </c>
    </row>
    <row r="117" spans="1:39" x14ac:dyDescent="0.3">
      <c r="A117" s="19" t="s">
        <v>207</v>
      </c>
      <c r="B117" s="4">
        <v>3198</v>
      </c>
      <c r="D117" s="4">
        <f t="shared" si="20"/>
        <v>37090</v>
      </c>
      <c r="F117" s="4">
        <v>1275</v>
      </c>
      <c r="H117" s="4">
        <f t="shared" si="21"/>
        <v>14919</v>
      </c>
      <c r="J117" s="4">
        <v>487</v>
      </c>
      <c r="L117" s="4">
        <f t="shared" si="22"/>
        <v>6130</v>
      </c>
      <c r="N117" s="4">
        <f>'From State&amp;Country +Charts'!F130</f>
        <v>331</v>
      </c>
      <c r="P117" s="4">
        <f t="shared" si="23"/>
        <v>4244</v>
      </c>
      <c r="R117" s="4">
        <f>'From State&amp;Country +Charts'!O130</f>
        <v>399</v>
      </c>
      <c r="T117" s="4">
        <f t="shared" si="24"/>
        <v>4754</v>
      </c>
      <c r="V117" s="7">
        <f t="shared" si="13"/>
        <v>0.28401420959147422</v>
      </c>
      <c r="W117" s="7">
        <f t="shared" si="14"/>
        <v>0.11323268206039076</v>
      </c>
      <c r="X117" s="7">
        <f t="shared" si="15"/>
        <v>4.325044404973357E-2</v>
      </c>
      <c r="Y117" s="7">
        <f t="shared" si="16"/>
        <v>2.9396092362344584E-2</v>
      </c>
      <c r="Z117" s="7">
        <f t="shared" si="17"/>
        <v>3.5435168738898758E-2</v>
      </c>
      <c r="AC117" s="4">
        <v>11260</v>
      </c>
      <c r="AD117" s="4">
        <f t="shared" si="25"/>
        <v>135690</v>
      </c>
      <c r="AE117" s="21">
        <f t="shared" si="26"/>
        <v>7.0138756890325116E-2</v>
      </c>
      <c r="AG117" s="4">
        <f t="shared" si="18"/>
        <v>11260</v>
      </c>
      <c r="AH117" s="4">
        <v>3207</v>
      </c>
      <c r="AI117" s="4">
        <f t="shared" si="19"/>
        <v>8053</v>
      </c>
      <c r="AJ117" s="4">
        <f t="shared" si="27"/>
        <v>80905</v>
      </c>
      <c r="AK117" s="4">
        <f t="shared" si="29"/>
        <v>6742.083333333333</v>
      </c>
      <c r="AL117" s="4">
        <f t="shared" si="28"/>
        <v>54785</v>
      </c>
      <c r="AM117" s="20">
        <v>8.5079928952042624E-2</v>
      </c>
    </row>
    <row r="118" spans="1:39" x14ac:dyDescent="0.3">
      <c r="A118" s="19" t="s">
        <v>208</v>
      </c>
      <c r="B118" s="4">
        <v>2783</v>
      </c>
      <c r="D118" s="4">
        <f t="shared" si="20"/>
        <v>36443</v>
      </c>
      <c r="F118" s="4">
        <v>1137</v>
      </c>
      <c r="H118" s="4">
        <f t="shared" si="21"/>
        <v>14602</v>
      </c>
      <c r="J118" s="4">
        <v>409</v>
      </c>
      <c r="L118" s="4">
        <f t="shared" si="22"/>
        <v>5952</v>
      </c>
      <c r="N118" s="4">
        <f>'From State&amp;Country +Charts'!F131</f>
        <v>289</v>
      </c>
      <c r="P118" s="4">
        <f t="shared" si="23"/>
        <v>4119</v>
      </c>
      <c r="R118" s="4">
        <f>'From State&amp;Country +Charts'!O131</f>
        <v>349</v>
      </c>
      <c r="T118" s="4">
        <f t="shared" si="24"/>
        <v>4641</v>
      </c>
      <c r="V118" s="7">
        <f t="shared" si="13"/>
        <v>0.2896243105422</v>
      </c>
      <c r="W118" s="7">
        <f t="shared" si="14"/>
        <v>0.1183265688417109</v>
      </c>
      <c r="X118" s="7">
        <f t="shared" si="15"/>
        <v>4.2564262670413154E-2</v>
      </c>
      <c r="Y118" s="7">
        <f t="shared" si="16"/>
        <v>3.0075970444375065E-2</v>
      </c>
      <c r="Z118" s="7">
        <f t="shared" si="17"/>
        <v>3.632011655739411E-2</v>
      </c>
      <c r="AC118" s="4">
        <v>9609</v>
      </c>
      <c r="AD118" s="4">
        <f t="shared" si="25"/>
        <v>132616</v>
      </c>
      <c r="AE118" s="21">
        <f t="shared" si="26"/>
        <v>-0.24237167862493103</v>
      </c>
      <c r="AG118" s="4">
        <f t="shared" si="18"/>
        <v>9609</v>
      </c>
      <c r="AH118" s="4">
        <v>3621</v>
      </c>
      <c r="AI118" s="4">
        <f t="shared" si="19"/>
        <v>5988</v>
      </c>
      <c r="AJ118" s="4">
        <f t="shared" si="27"/>
        <v>76897</v>
      </c>
      <c r="AK118" s="4">
        <f t="shared" si="29"/>
        <v>6408.083333333333</v>
      </c>
      <c r="AL118" s="4">
        <f t="shared" si="28"/>
        <v>55719</v>
      </c>
      <c r="AM118" s="20">
        <v>8.0757623061712983E-2</v>
      </c>
    </row>
    <row r="119" spans="1:39" x14ac:dyDescent="0.3">
      <c r="A119" s="19" t="s">
        <v>209</v>
      </c>
      <c r="B119" s="4">
        <v>2820</v>
      </c>
      <c r="D119" s="4">
        <f t="shared" si="20"/>
        <v>36533</v>
      </c>
      <c r="F119" s="4">
        <v>1195</v>
      </c>
      <c r="H119" s="4">
        <f t="shared" si="21"/>
        <v>14650</v>
      </c>
      <c r="J119" s="4">
        <v>420</v>
      </c>
      <c r="L119" s="4">
        <f t="shared" si="22"/>
        <v>5856</v>
      </c>
      <c r="N119" s="4">
        <f>'From State&amp;Country +Charts'!F132</f>
        <v>272</v>
      </c>
      <c r="P119" s="4">
        <f t="shared" si="23"/>
        <v>4028</v>
      </c>
      <c r="R119" s="4">
        <f>'From State&amp;Country +Charts'!O132</f>
        <v>357</v>
      </c>
      <c r="T119" s="4">
        <f t="shared" si="24"/>
        <v>4624</v>
      </c>
      <c r="V119" s="7">
        <f t="shared" si="13"/>
        <v>0.28256513026052105</v>
      </c>
      <c r="W119" s="7">
        <f t="shared" si="14"/>
        <v>0.11973947895791583</v>
      </c>
      <c r="X119" s="7">
        <f t="shared" si="15"/>
        <v>4.2084168336673347E-2</v>
      </c>
      <c r="Y119" s="7">
        <f t="shared" si="16"/>
        <v>2.7254509018036072E-2</v>
      </c>
      <c r="Z119" s="7">
        <f t="shared" si="17"/>
        <v>3.5771543086172343E-2</v>
      </c>
      <c r="AC119" s="4">
        <v>9980</v>
      </c>
      <c r="AD119" s="4">
        <f t="shared" si="25"/>
        <v>132274</v>
      </c>
      <c r="AE119" s="21">
        <f t="shared" si="26"/>
        <v>-3.3133113737647713E-2</v>
      </c>
      <c r="AG119" s="4">
        <f t="shared" si="18"/>
        <v>9980</v>
      </c>
      <c r="AH119" s="4">
        <v>3738</v>
      </c>
      <c r="AI119" s="4">
        <f t="shared" si="19"/>
        <v>6242</v>
      </c>
      <c r="AJ119" s="4">
        <f t="shared" si="27"/>
        <v>75825</v>
      </c>
      <c r="AK119" s="4">
        <f t="shared" si="29"/>
        <v>6318.75</v>
      </c>
      <c r="AL119" s="4">
        <f t="shared" si="28"/>
        <v>56449</v>
      </c>
      <c r="AM119" s="20">
        <v>7.9759519038076154E-2</v>
      </c>
    </row>
    <row r="120" spans="1:39" x14ac:dyDescent="0.3">
      <c r="A120" s="19" t="s">
        <v>210</v>
      </c>
      <c r="B120" s="4">
        <v>2531</v>
      </c>
      <c r="D120" s="4">
        <f t="shared" si="20"/>
        <v>36499</v>
      </c>
      <c r="F120" s="4">
        <v>1128</v>
      </c>
      <c r="H120" s="4">
        <f t="shared" si="21"/>
        <v>14575</v>
      </c>
      <c r="J120" s="4">
        <v>397</v>
      </c>
      <c r="L120" s="4">
        <f t="shared" si="22"/>
        <v>5784</v>
      </c>
      <c r="N120" s="4">
        <f>'From State&amp;Country +Charts'!F133</f>
        <v>281</v>
      </c>
      <c r="P120" s="4">
        <f t="shared" si="23"/>
        <v>4031</v>
      </c>
      <c r="R120" s="4">
        <f>'From State&amp;Country +Charts'!O133</f>
        <v>352</v>
      </c>
      <c r="T120" s="4">
        <f t="shared" si="24"/>
        <v>4594</v>
      </c>
      <c r="V120" s="7">
        <f t="shared" si="13"/>
        <v>0.27055050774986639</v>
      </c>
      <c r="W120" s="7">
        <f t="shared" si="14"/>
        <v>0.12057723142704437</v>
      </c>
      <c r="X120" s="7">
        <f t="shared" si="15"/>
        <v>4.2437199358631751E-2</v>
      </c>
      <c r="Y120" s="7">
        <f t="shared" si="16"/>
        <v>3.0037413148049173E-2</v>
      </c>
      <c r="Z120" s="7">
        <f t="shared" si="17"/>
        <v>3.76269374665954E-2</v>
      </c>
      <c r="AC120" s="4">
        <v>9355</v>
      </c>
      <c r="AD120" s="4">
        <f t="shared" si="25"/>
        <v>131773</v>
      </c>
      <c r="AE120" s="21">
        <f t="shared" si="26"/>
        <v>-5.0831980519480569E-2</v>
      </c>
      <c r="AG120" s="4">
        <f t="shared" si="18"/>
        <v>9355</v>
      </c>
      <c r="AH120" s="4">
        <v>5520</v>
      </c>
      <c r="AI120" s="4">
        <f t="shared" si="19"/>
        <v>3835</v>
      </c>
      <c r="AJ120" s="4">
        <f t="shared" si="27"/>
        <v>72825</v>
      </c>
      <c r="AK120" s="4">
        <f t="shared" si="29"/>
        <v>6068.75</v>
      </c>
      <c r="AL120" s="4">
        <f t="shared" si="28"/>
        <v>58948</v>
      </c>
      <c r="AM120" s="20">
        <v>8.5301977552111177E-2</v>
      </c>
    </row>
    <row r="121" spans="1:39" x14ac:dyDescent="0.3">
      <c r="A121" s="19" t="s">
        <v>211</v>
      </c>
      <c r="B121" s="4">
        <v>3206</v>
      </c>
      <c r="D121" s="4">
        <f t="shared" si="20"/>
        <v>36533</v>
      </c>
      <c r="F121" s="4">
        <v>1311</v>
      </c>
      <c r="H121" s="4">
        <f t="shared" si="21"/>
        <v>14550</v>
      </c>
      <c r="J121" s="4">
        <v>453</v>
      </c>
      <c r="L121" s="4">
        <f t="shared" si="22"/>
        <v>5693</v>
      </c>
      <c r="N121" s="4">
        <f>'From State&amp;Country +Charts'!F134</f>
        <v>337</v>
      </c>
      <c r="P121" s="4">
        <f t="shared" si="23"/>
        <v>3988</v>
      </c>
      <c r="R121" s="4">
        <f>'From State&amp;Country +Charts'!O134</f>
        <v>405</v>
      </c>
      <c r="T121" s="4">
        <f t="shared" si="24"/>
        <v>4549</v>
      </c>
      <c r="V121" s="7">
        <f t="shared" si="13"/>
        <v>0.28714733542319748</v>
      </c>
      <c r="W121" s="7">
        <f t="shared" si="14"/>
        <v>0.1174205105239588</v>
      </c>
      <c r="X121" s="7">
        <f t="shared" si="15"/>
        <v>4.0573219883564708E-2</v>
      </c>
      <c r="Y121" s="7">
        <f t="shared" si="16"/>
        <v>3.0183609493954322E-2</v>
      </c>
      <c r="Z121" s="7">
        <f t="shared" si="17"/>
        <v>3.6274070756829375E-2</v>
      </c>
      <c r="AC121" s="4">
        <v>11165</v>
      </c>
      <c r="AD121" s="4">
        <f t="shared" si="25"/>
        <v>131014</v>
      </c>
      <c r="AE121" s="21">
        <f t="shared" si="26"/>
        <v>-6.3653136531365284E-2</v>
      </c>
      <c r="AG121" s="4">
        <f t="shared" si="18"/>
        <v>11165</v>
      </c>
      <c r="AH121" s="4">
        <v>4197</v>
      </c>
      <c r="AI121" s="4">
        <f t="shared" si="19"/>
        <v>6968</v>
      </c>
      <c r="AJ121" s="4">
        <f t="shared" si="27"/>
        <v>70380</v>
      </c>
      <c r="AK121" s="4">
        <f t="shared" si="29"/>
        <v>5865</v>
      </c>
      <c r="AL121" s="4">
        <f t="shared" si="28"/>
        <v>60634</v>
      </c>
      <c r="AM121" s="20">
        <v>8.3475145544111062E-2</v>
      </c>
    </row>
    <row r="122" spans="1:39" x14ac:dyDescent="0.3">
      <c r="A122" s="19" t="s">
        <v>212</v>
      </c>
      <c r="B122" s="4">
        <v>2667</v>
      </c>
      <c r="D122" s="4">
        <f t="shared" si="20"/>
        <v>36471</v>
      </c>
      <c r="F122" s="4">
        <v>1066</v>
      </c>
      <c r="H122" s="4">
        <f t="shared" si="21"/>
        <v>14552</v>
      </c>
      <c r="J122" s="4">
        <v>406</v>
      </c>
      <c r="L122" s="4">
        <f t="shared" si="22"/>
        <v>5625</v>
      </c>
      <c r="N122" s="4">
        <f>'From State&amp;Country +Charts'!F135</f>
        <v>307</v>
      </c>
      <c r="P122" s="4">
        <f t="shared" si="23"/>
        <v>3946</v>
      </c>
      <c r="R122" s="4">
        <f>'From State&amp;Country +Charts'!O135</f>
        <v>335</v>
      </c>
      <c r="T122" s="4">
        <f t="shared" si="24"/>
        <v>4507</v>
      </c>
      <c r="V122" s="7">
        <f t="shared" si="13"/>
        <v>0.27671716123677109</v>
      </c>
      <c r="W122" s="7">
        <f t="shared" si="14"/>
        <v>0.11060385972193401</v>
      </c>
      <c r="X122" s="7">
        <f t="shared" si="15"/>
        <v>4.2124922183025527E-2</v>
      </c>
      <c r="Y122" s="7">
        <f t="shared" si="16"/>
        <v>3.1853081552189251E-2</v>
      </c>
      <c r="Z122" s="7">
        <f t="shared" si="17"/>
        <v>3.475824859929446E-2</v>
      </c>
      <c r="AC122" s="4">
        <v>9638</v>
      </c>
      <c r="AD122" s="4">
        <f t="shared" si="25"/>
        <v>130427</v>
      </c>
      <c r="AE122" s="21">
        <f t="shared" si="26"/>
        <v>-5.7408312958435181E-2</v>
      </c>
      <c r="AG122" s="4">
        <f t="shared" si="18"/>
        <v>9638</v>
      </c>
      <c r="AH122" s="4">
        <v>4898</v>
      </c>
      <c r="AI122" s="4">
        <f t="shared" si="19"/>
        <v>4740</v>
      </c>
      <c r="AJ122" s="4">
        <f t="shared" si="27"/>
        <v>76165</v>
      </c>
      <c r="AK122" s="4">
        <f t="shared" si="29"/>
        <v>6347.083333333333</v>
      </c>
      <c r="AL122" s="4">
        <f t="shared" si="28"/>
        <v>54262</v>
      </c>
      <c r="AM122" s="20">
        <v>7.8439510271840637E-2</v>
      </c>
    </row>
    <row r="123" spans="1:39" x14ac:dyDescent="0.3">
      <c r="A123" s="19" t="s">
        <v>213</v>
      </c>
      <c r="B123" s="4">
        <v>3699</v>
      </c>
      <c r="D123" s="4">
        <f t="shared" si="20"/>
        <v>37165</v>
      </c>
      <c r="F123" s="4">
        <v>1526</v>
      </c>
      <c r="H123" s="4">
        <f t="shared" si="21"/>
        <v>14992</v>
      </c>
      <c r="J123" s="4">
        <v>575</v>
      </c>
      <c r="L123" s="4">
        <f t="shared" si="22"/>
        <v>5723</v>
      </c>
      <c r="N123" s="4">
        <f>'From State&amp;Country +Charts'!F136</f>
        <v>391</v>
      </c>
      <c r="P123" s="4">
        <f t="shared" si="23"/>
        <v>4014</v>
      </c>
      <c r="R123" s="4">
        <f>'From State&amp;Country +Charts'!O136</f>
        <v>375</v>
      </c>
      <c r="T123" s="4">
        <f t="shared" si="24"/>
        <v>4506</v>
      </c>
      <c r="V123" s="7">
        <f t="shared" si="13"/>
        <v>0.28559295861642991</v>
      </c>
      <c r="W123" s="7">
        <f t="shared" si="14"/>
        <v>0.11781964175416924</v>
      </c>
      <c r="X123" s="7">
        <f t="shared" si="15"/>
        <v>4.4394688079061148E-2</v>
      </c>
      <c r="Y123" s="7">
        <f t="shared" si="16"/>
        <v>3.0188387893761583E-2</v>
      </c>
      <c r="Z123" s="7">
        <f t="shared" si="17"/>
        <v>2.8953057442865967E-2</v>
      </c>
      <c r="AC123" s="4">
        <v>12952</v>
      </c>
      <c r="AD123" s="4">
        <f t="shared" si="25"/>
        <v>132544</v>
      </c>
      <c r="AE123" s="21">
        <f t="shared" si="26"/>
        <v>0.19538532533456388</v>
      </c>
      <c r="AG123" s="4">
        <f t="shared" si="18"/>
        <v>12952</v>
      </c>
      <c r="AH123" s="4">
        <v>4139</v>
      </c>
      <c r="AI123" s="4">
        <f t="shared" si="19"/>
        <v>8813</v>
      </c>
      <c r="AJ123" s="4">
        <f t="shared" si="27"/>
        <v>78628</v>
      </c>
      <c r="AK123" s="4">
        <f t="shared" si="29"/>
        <v>6552.333333333333</v>
      </c>
      <c r="AL123" s="4">
        <f t="shared" si="28"/>
        <v>53916</v>
      </c>
      <c r="AM123" s="20">
        <v>8.0142063001852989E-2</v>
      </c>
    </row>
    <row r="124" spans="1:39" x14ac:dyDescent="0.3">
      <c r="A124" s="19" t="s">
        <v>214</v>
      </c>
      <c r="B124" s="4">
        <v>3175</v>
      </c>
      <c r="D124" s="4">
        <f t="shared" si="20"/>
        <v>36304</v>
      </c>
      <c r="F124" s="4">
        <v>1294</v>
      </c>
      <c r="H124" s="4">
        <f t="shared" si="21"/>
        <v>14731</v>
      </c>
      <c r="J124" s="4">
        <v>477</v>
      </c>
      <c r="L124" s="4">
        <f t="shared" si="22"/>
        <v>5490</v>
      </c>
      <c r="N124" s="4">
        <f>'From State&amp;Country +Charts'!F137</f>
        <v>308</v>
      </c>
      <c r="P124" s="4">
        <f t="shared" si="23"/>
        <v>3854</v>
      </c>
      <c r="R124" s="4">
        <f>'From State&amp;Country +Charts'!O137</f>
        <v>368</v>
      </c>
      <c r="T124" s="4">
        <f t="shared" si="24"/>
        <v>4365</v>
      </c>
      <c r="V124" s="7">
        <f t="shared" si="13"/>
        <v>0.28439627373701182</v>
      </c>
      <c r="W124" s="7">
        <f t="shared" si="14"/>
        <v>0.11590827660336797</v>
      </c>
      <c r="X124" s="7">
        <f t="shared" si="15"/>
        <v>4.2726621282694374E-2</v>
      </c>
      <c r="Y124" s="7">
        <f t="shared" si="16"/>
        <v>2.7588677893228233E-2</v>
      </c>
      <c r="Z124" s="7">
        <f t="shared" si="17"/>
        <v>3.296309566463633E-2</v>
      </c>
      <c r="AC124" s="4">
        <v>11164</v>
      </c>
      <c r="AD124" s="4">
        <f t="shared" si="25"/>
        <v>128784</v>
      </c>
      <c r="AE124" s="21">
        <f t="shared" si="26"/>
        <v>-0.2519431787724471</v>
      </c>
      <c r="AG124" s="4">
        <f t="shared" si="18"/>
        <v>11164</v>
      </c>
      <c r="AH124" s="4">
        <v>2362</v>
      </c>
      <c r="AI124" s="4">
        <f t="shared" si="19"/>
        <v>8802</v>
      </c>
      <c r="AJ124" s="4">
        <f t="shared" si="27"/>
        <v>77348</v>
      </c>
      <c r="AK124" s="4">
        <f t="shared" si="29"/>
        <v>6445.666666666667</v>
      </c>
      <c r="AL124" s="4">
        <f t="shared" si="28"/>
        <v>51436</v>
      </c>
      <c r="AM124" s="20">
        <v>7.4525259763525614E-2</v>
      </c>
    </row>
    <row r="125" spans="1:39" x14ac:dyDescent="0.3">
      <c r="A125" s="19" t="s">
        <v>215</v>
      </c>
      <c r="B125" s="4">
        <v>3416</v>
      </c>
      <c r="D125" s="4">
        <f t="shared" si="20"/>
        <v>36125</v>
      </c>
      <c r="F125" s="4">
        <v>1418</v>
      </c>
      <c r="H125" s="4">
        <f t="shared" si="21"/>
        <v>14806</v>
      </c>
      <c r="J125" s="4">
        <v>479</v>
      </c>
      <c r="L125" s="4">
        <f t="shared" si="22"/>
        <v>5426</v>
      </c>
      <c r="N125" s="4">
        <f>'From State&amp;Country +Charts'!F138</f>
        <v>340</v>
      </c>
      <c r="P125" s="4">
        <f t="shared" si="23"/>
        <v>3829</v>
      </c>
      <c r="R125" s="4">
        <f>'From State&amp;Country +Charts'!O138</f>
        <v>344</v>
      </c>
      <c r="T125" s="4">
        <f t="shared" si="24"/>
        <v>4277</v>
      </c>
      <c r="V125" s="7">
        <f t="shared" si="13"/>
        <v>0.28294541538971257</v>
      </c>
      <c r="W125" s="7">
        <f t="shared" si="14"/>
        <v>0.11745216599022612</v>
      </c>
      <c r="X125" s="7">
        <f t="shared" si="15"/>
        <v>3.9675308539716722E-2</v>
      </c>
      <c r="Y125" s="7">
        <f t="shared" si="16"/>
        <v>2.8162014412325024E-2</v>
      </c>
      <c r="Z125" s="7">
        <f t="shared" si="17"/>
        <v>2.8493332228940613E-2</v>
      </c>
      <c r="AC125" s="4">
        <v>12073</v>
      </c>
      <c r="AD125" s="4">
        <f t="shared" si="25"/>
        <v>128278</v>
      </c>
      <c r="AE125" s="21">
        <f t="shared" si="26"/>
        <v>-4.022577311392006E-2</v>
      </c>
      <c r="AG125" s="4">
        <f t="shared" si="18"/>
        <v>12073</v>
      </c>
      <c r="AH125" s="4">
        <v>2145</v>
      </c>
      <c r="AI125" s="4">
        <f t="shared" si="19"/>
        <v>9928</v>
      </c>
      <c r="AJ125" s="4">
        <f t="shared" si="27"/>
        <v>79935</v>
      </c>
      <c r="AK125" s="4">
        <f t="shared" si="29"/>
        <v>6661.25</v>
      </c>
      <c r="AL125" s="4">
        <f t="shared" si="28"/>
        <v>48343</v>
      </c>
      <c r="AM125" s="20">
        <v>7.827383417543278E-2</v>
      </c>
    </row>
    <row r="126" spans="1:39" x14ac:dyDescent="0.3">
      <c r="A126" s="19" t="s">
        <v>216</v>
      </c>
      <c r="B126" s="4">
        <v>3924</v>
      </c>
      <c r="D126" s="4">
        <f t="shared" si="20"/>
        <v>36006</v>
      </c>
      <c r="F126" s="4">
        <v>1728</v>
      </c>
      <c r="H126" s="4">
        <f t="shared" si="21"/>
        <v>14862</v>
      </c>
      <c r="J126" s="4">
        <v>492</v>
      </c>
      <c r="L126" s="4">
        <f t="shared" si="22"/>
        <v>5292</v>
      </c>
      <c r="N126" s="4">
        <f>'From State&amp;Country +Charts'!F139</f>
        <v>403</v>
      </c>
      <c r="P126" s="4">
        <f t="shared" si="23"/>
        <v>3778</v>
      </c>
      <c r="R126" s="4">
        <f>'From State&amp;Country +Charts'!O139</f>
        <v>378</v>
      </c>
      <c r="T126" s="4">
        <f t="shared" si="24"/>
        <v>4193</v>
      </c>
      <c r="V126" s="7">
        <f t="shared" si="13"/>
        <v>0.27978609625668449</v>
      </c>
      <c r="W126" s="7">
        <f t="shared" si="14"/>
        <v>0.12320855614973263</v>
      </c>
      <c r="X126" s="7">
        <f t="shared" si="15"/>
        <v>3.5080213903743315E-2</v>
      </c>
      <c r="Y126" s="7">
        <f t="shared" si="16"/>
        <v>2.8734402852049912E-2</v>
      </c>
      <c r="Z126" s="7">
        <f t="shared" si="17"/>
        <v>2.695187165775401E-2</v>
      </c>
      <c r="AC126" s="4">
        <v>14025</v>
      </c>
      <c r="AD126" s="4">
        <f t="shared" si="25"/>
        <v>127629</v>
      </c>
      <c r="AE126" s="21">
        <f t="shared" si="26"/>
        <v>-4.4227886056971477E-2</v>
      </c>
      <c r="AG126" s="4">
        <f t="shared" si="18"/>
        <v>14025</v>
      </c>
      <c r="AH126" s="4">
        <v>3742</v>
      </c>
      <c r="AI126" s="4">
        <f t="shared" si="19"/>
        <v>10283</v>
      </c>
      <c r="AJ126" s="4">
        <f t="shared" si="27"/>
        <v>81524</v>
      </c>
      <c r="AK126" s="4">
        <f t="shared" si="29"/>
        <v>6793.666666666667</v>
      </c>
      <c r="AL126" s="4">
        <f t="shared" si="28"/>
        <v>46105</v>
      </c>
      <c r="AM126" s="20">
        <v>8.805704099821747E-2</v>
      </c>
    </row>
    <row r="127" spans="1:39" x14ac:dyDescent="0.3">
      <c r="A127" s="19" t="s">
        <v>217</v>
      </c>
      <c r="B127" s="4">
        <v>2437</v>
      </c>
      <c r="D127" s="4">
        <f t="shared" si="20"/>
        <v>35950</v>
      </c>
      <c r="F127" s="4">
        <v>1056</v>
      </c>
      <c r="H127" s="4">
        <f t="shared" si="21"/>
        <v>14952</v>
      </c>
      <c r="J127" s="4">
        <v>351</v>
      </c>
      <c r="L127" s="4">
        <f t="shared" si="22"/>
        <v>5259</v>
      </c>
      <c r="N127" s="4">
        <f>'From State&amp;Country +Charts'!F140</f>
        <v>257</v>
      </c>
      <c r="P127" s="4">
        <f t="shared" si="23"/>
        <v>3766</v>
      </c>
      <c r="R127" s="4">
        <f>'From State&amp;Country +Charts'!O140</f>
        <v>234</v>
      </c>
      <c r="T127" s="4">
        <f t="shared" si="24"/>
        <v>4145</v>
      </c>
      <c r="V127" s="7">
        <f t="shared" si="13"/>
        <v>0.2886414781475779</v>
      </c>
      <c r="W127" s="7">
        <f t="shared" si="14"/>
        <v>0.12507402582020608</v>
      </c>
      <c r="X127" s="7">
        <f t="shared" si="15"/>
        <v>4.1572900627738954E-2</v>
      </c>
      <c r="Y127" s="7">
        <f t="shared" si="16"/>
        <v>3.0439417268743336E-2</v>
      </c>
      <c r="Z127" s="7">
        <f t="shared" si="17"/>
        <v>2.7715267085159305E-2</v>
      </c>
      <c r="AC127" s="4">
        <v>8443</v>
      </c>
      <c r="AD127" s="4">
        <f t="shared" si="25"/>
        <v>127218</v>
      </c>
      <c r="AE127" s="21">
        <f t="shared" si="26"/>
        <v>-4.6419697311949393E-2</v>
      </c>
      <c r="AG127" s="4">
        <f t="shared" si="18"/>
        <v>8443</v>
      </c>
      <c r="AH127" s="4">
        <v>3397</v>
      </c>
      <c r="AI127" s="4">
        <f t="shared" si="19"/>
        <v>5046</v>
      </c>
      <c r="AJ127" s="4">
        <f t="shared" si="27"/>
        <v>81199</v>
      </c>
      <c r="AK127" s="4">
        <f t="shared" si="29"/>
        <v>6766.583333333333</v>
      </c>
      <c r="AL127" s="4">
        <f t="shared" si="28"/>
        <v>46019</v>
      </c>
      <c r="AM127" s="20">
        <v>8.6580599313040393E-2</v>
      </c>
    </row>
    <row r="128" spans="1:39" x14ac:dyDescent="0.3">
      <c r="A128" s="19" t="s">
        <v>218</v>
      </c>
      <c r="B128" s="4">
        <v>2270</v>
      </c>
      <c r="D128" s="4">
        <f t="shared" si="20"/>
        <v>36126</v>
      </c>
      <c r="F128" s="4">
        <v>947</v>
      </c>
      <c r="H128" s="4">
        <f t="shared" si="21"/>
        <v>15081</v>
      </c>
      <c r="J128" s="4">
        <v>324</v>
      </c>
      <c r="L128" s="4">
        <f t="shared" si="22"/>
        <v>5270</v>
      </c>
      <c r="N128" s="4">
        <f>'From State&amp;Country +Charts'!F141</f>
        <v>269</v>
      </c>
      <c r="P128" s="4">
        <f t="shared" si="23"/>
        <v>3785</v>
      </c>
      <c r="R128" s="4">
        <f>'From State&amp;Country +Charts'!O141</f>
        <v>252</v>
      </c>
      <c r="T128" s="4">
        <f t="shared" si="24"/>
        <v>4148</v>
      </c>
      <c r="V128" s="7">
        <f t="shared" si="13"/>
        <v>0.27395607048032827</v>
      </c>
      <c r="W128" s="7">
        <f t="shared" si="14"/>
        <v>0.1142891624426744</v>
      </c>
      <c r="X128" s="7">
        <f t="shared" si="15"/>
        <v>3.9102099927588702E-2</v>
      </c>
      <c r="Y128" s="7">
        <f t="shared" si="16"/>
        <v>3.2464397779386915E-2</v>
      </c>
      <c r="Z128" s="7">
        <f t="shared" si="17"/>
        <v>3.0412744388124548E-2</v>
      </c>
      <c r="AC128" s="4">
        <v>8286</v>
      </c>
      <c r="AD128" s="4">
        <f t="shared" si="25"/>
        <v>127950</v>
      </c>
      <c r="AE128" s="21">
        <f t="shared" si="26"/>
        <v>9.6902303415409063E-2</v>
      </c>
      <c r="AG128" s="4">
        <f t="shared" si="18"/>
        <v>8286</v>
      </c>
      <c r="AH128" s="4">
        <v>7973</v>
      </c>
      <c r="AI128" s="4">
        <f t="shared" si="19"/>
        <v>313</v>
      </c>
      <c r="AJ128" s="4">
        <f t="shared" si="27"/>
        <v>79011</v>
      </c>
      <c r="AK128" s="4">
        <f t="shared" si="29"/>
        <v>6584.25</v>
      </c>
      <c r="AL128" s="4">
        <f t="shared" si="28"/>
        <v>48939</v>
      </c>
      <c r="AM128" s="20">
        <v>8.3152305092927828E-2</v>
      </c>
    </row>
    <row r="129" spans="1:39" x14ac:dyDescent="0.3">
      <c r="A129" s="19" t="s">
        <v>219</v>
      </c>
      <c r="B129" s="4">
        <v>3278</v>
      </c>
      <c r="D129" s="4">
        <f t="shared" si="20"/>
        <v>36206</v>
      </c>
      <c r="F129" s="4">
        <v>1530</v>
      </c>
      <c r="H129" s="4">
        <f t="shared" si="21"/>
        <v>15336</v>
      </c>
      <c r="J129" s="4">
        <v>461</v>
      </c>
      <c r="L129" s="4">
        <f t="shared" si="22"/>
        <v>5244</v>
      </c>
      <c r="N129" s="4">
        <f>'From State&amp;Country +Charts'!F142</f>
        <v>360</v>
      </c>
      <c r="P129" s="4">
        <f t="shared" si="23"/>
        <v>3814</v>
      </c>
      <c r="R129" s="4">
        <f>'From State&amp;Country +Charts'!O142</f>
        <v>373</v>
      </c>
      <c r="T129" s="4">
        <f t="shared" si="24"/>
        <v>4122</v>
      </c>
      <c r="V129" s="7">
        <f t="shared" si="13"/>
        <v>0.27928772258669166</v>
      </c>
      <c r="W129" s="7">
        <f t="shared" si="14"/>
        <v>0.13035699071312942</v>
      </c>
      <c r="X129" s="7">
        <f t="shared" si="15"/>
        <v>3.9277498508988672E-2</v>
      </c>
      <c r="Y129" s="7">
        <f t="shared" si="16"/>
        <v>3.0672233108971627E-2</v>
      </c>
      <c r="Z129" s="7">
        <f t="shared" si="17"/>
        <v>3.1779841526795603E-2</v>
      </c>
      <c r="AC129" s="4">
        <v>11737</v>
      </c>
      <c r="AD129" s="4">
        <f t="shared" si="25"/>
        <v>128427</v>
      </c>
      <c r="AE129" s="21">
        <f t="shared" si="26"/>
        <v>4.2362344582593359E-2</v>
      </c>
      <c r="AG129" s="4">
        <f t="shared" si="18"/>
        <v>11737</v>
      </c>
      <c r="AH129" s="4">
        <v>5264</v>
      </c>
      <c r="AI129" s="4">
        <f t="shared" si="19"/>
        <v>6473</v>
      </c>
      <c r="AJ129" s="4">
        <f t="shared" si="27"/>
        <v>77431</v>
      </c>
      <c r="AK129" s="4">
        <f t="shared" si="29"/>
        <v>6452.583333333333</v>
      </c>
      <c r="AL129" s="4">
        <f t="shared" si="28"/>
        <v>50996</v>
      </c>
      <c r="AM129" s="20">
        <v>9.3124307744738857E-2</v>
      </c>
    </row>
    <row r="130" spans="1:39" x14ac:dyDescent="0.3">
      <c r="A130" s="19" t="s">
        <v>220</v>
      </c>
      <c r="B130" s="4">
        <v>2429</v>
      </c>
      <c r="D130" s="4">
        <f t="shared" si="20"/>
        <v>35852</v>
      </c>
      <c r="F130" s="4">
        <v>1144</v>
      </c>
      <c r="H130" s="4">
        <f t="shared" si="21"/>
        <v>15343</v>
      </c>
      <c r="J130" s="4">
        <v>353</v>
      </c>
      <c r="L130" s="4">
        <f t="shared" si="22"/>
        <v>5188</v>
      </c>
      <c r="N130" s="4">
        <f>'From State&amp;Country +Charts'!F143</f>
        <v>239</v>
      </c>
      <c r="P130" s="4">
        <f t="shared" si="23"/>
        <v>3764</v>
      </c>
      <c r="R130" s="4">
        <f>'From State&amp;Country +Charts'!O143</f>
        <v>315</v>
      </c>
      <c r="T130" s="4">
        <f t="shared" si="24"/>
        <v>4088</v>
      </c>
      <c r="V130" s="7">
        <f t="shared" si="13"/>
        <v>0.26893268379096547</v>
      </c>
      <c r="W130" s="7">
        <f t="shared" si="14"/>
        <v>0.12666076173604959</v>
      </c>
      <c r="X130" s="7">
        <f t="shared" si="15"/>
        <v>3.9083259521700622E-2</v>
      </c>
      <c r="Y130" s="7">
        <f t="shared" si="16"/>
        <v>2.6461470327723648E-2</v>
      </c>
      <c r="Z130" s="7">
        <f t="shared" si="17"/>
        <v>3.4875996457041633E-2</v>
      </c>
      <c r="AC130" s="4">
        <v>9032</v>
      </c>
      <c r="AD130" s="4">
        <f t="shared" si="25"/>
        <v>127850</v>
      </c>
      <c r="AE130" s="21">
        <f t="shared" si="26"/>
        <v>-6.0047871786866436E-2</v>
      </c>
      <c r="AG130" s="4">
        <f t="shared" si="18"/>
        <v>9032</v>
      </c>
      <c r="AH130" s="4">
        <v>6053</v>
      </c>
      <c r="AI130" s="4">
        <f t="shared" si="19"/>
        <v>2979</v>
      </c>
      <c r="AJ130" s="4">
        <f t="shared" si="27"/>
        <v>74422</v>
      </c>
      <c r="AK130" s="4">
        <f t="shared" si="29"/>
        <v>6201.833333333333</v>
      </c>
      <c r="AL130" s="4">
        <f t="shared" si="28"/>
        <v>53428</v>
      </c>
      <c r="AM130" s="20">
        <v>8.6581045172719223E-2</v>
      </c>
    </row>
    <row r="131" spans="1:39" x14ac:dyDescent="0.3">
      <c r="A131" s="19" t="s">
        <v>221</v>
      </c>
      <c r="B131" s="4">
        <v>2531</v>
      </c>
      <c r="D131" s="4">
        <f t="shared" si="20"/>
        <v>35563</v>
      </c>
      <c r="F131" s="4">
        <v>1172</v>
      </c>
      <c r="H131" s="4">
        <f t="shared" si="21"/>
        <v>15320</v>
      </c>
      <c r="J131" s="4">
        <v>406</v>
      </c>
      <c r="L131" s="4">
        <f t="shared" si="22"/>
        <v>5174</v>
      </c>
      <c r="N131" s="4">
        <f>'From State&amp;Country +Charts'!F144</f>
        <v>294</v>
      </c>
      <c r="P131" s="4">
        <f t="shared" si="23"/>
        <v>3786</v>
      </c>
      <c r="R131" s="4">
        <f>'From State&amp;Country +Charts'!O144</f>
        <v>340</v>
      </c>
      <c r="T131" s="4">
        <f t="shared" si="24"/>
        <v>4071</v>
      </c>
      <c r="V131" s="7">
        <f t="shared" ref="V131:V194" si="30">B131/AC131</f>
        <v>0.26633694622750709</v>
      </c>
      <c r="W131" s="7">
        <f t="shared" ref="W131:W194" si="31">F131/AC131</f>
        <v>0.12332947490266231</v>
      </c>
      <c r="X131" s="7">
        <f t="shared" ref="X131:X194" si="32">J131/AC131</f>
        <v>4.2723350520888138E-2</v>
      </c>
      <c r="Y131" s="7">
        <f t="shared" ref="Y131:Y194" si="33">N131/AC131</f>
        <v>3.0937598653056928E-2</v>
      </c>
      <c r="Z131" s="7">
        <f t="shared" ref="Z131:Z194" si="34">R131/AC131</f>
        <v>3.5778175313059032E-2</v>
      </c>
      <c r="AC131" s="4">
        <v>9503</v>
      </c>
      <c r="AD131" s="4">
        <f t="shared" si="25"/>
        <v>127373</v>
      </c>
      <c r="AE131" s="21">
        <f t="shared" si="26"/>
        <v>-4.7795591182364761E-2</v>
      </c>
      <c r="AG131" s="4">
        <f t="shared" ref="AG131:AG194" si="35">AC131</f>
        <v>9503</v>
      </c>
      <c r="AH131" s="4">
        <v>7120</v>
      </c>
      <c r="AI131" s="4">
        <f t="shared" si="19"/>
        <v>2383</v>
      </c>
      <c r="AJ131" s="4">
        <f t="shared" si="27"/>
        <v>70563</v>
      </c>
      <c r="AK131" s="4">
        <f t="shared" si="29"/>
        <v>5880.25</v>
      </c>
      <c r="AL131" s="4">
        <f t="shared" si="28"/>
        <v>56810</v>
      </c>
      <c r="AM131" s="20">
        <v>8.7025149952646527E-2</v>
      </c>
    </row>
    <row r="132" spans="1:39" x14ac:dyDescent="0.3">
      <c r="A132" s="19" t="s">
        <v>222</v>
      </c>
      <c r="B132" s="4">
        <v>3145</v>
      </c>
      <c r="D132" s="4">
        <f t="shared" si="20"/>
        <v>36177</v>
      </c>
      <c r="F132" s="4">
        <v>1393</v>
      </c>
      <c r="H132" s="4">
        <f t="shared" si="21"/>
        <v>15585</v>
      </c>
      <c r="J132" s="4">
        <v>439</v>
      </c>
      <c r="L132" s="4">
        <f t="shared" si="22"/>
        <v>5216</v>
      </c>
      <c r="N132" s="4">
        <f>'From State&amp;Country +Charts'!F145</f>
        <v>346</v>
      </c>
      <c r="P132" s="4">
        <f t="shared" si="23"/>
        <v>3851</v>
      </c>
      <c r="R132" s="4">
        <f>'From State&amp;Country +Charts'!O145</f>
        <v>316</v>
      </c>
      <c r="T132" s="4">
        <f t="shared" si="24"/>
        <v>4035</v>
      </c>
      <c r="V132" s="7">
        <f t="shared" si="30"/>
        <v>0.27541816271127068</v>
      </c>
      <c r="W132" s="7">
        <f t="shared" si="31"/>
        <v>0.12198966634556441</v>
      </c>
      <c r="X132" s="7">
        <f t="shared" si="32"/>
        <v>3.8444697434101061E-2</v>
      </c>
      <c r="Y132" s="7">
        <f t="shared" si="33"/>
        <v>3.0300376565373502E-2</v>
      </c>
      <c r="Z132" s="7">
        <f t="shared" si="34"/>
        <v>2.7673176285138802E-2</v>
      </c>
      <c r="AC132" s="4">
        <v>11419</v>
      </c>
      <c r="AD132" s="4">
        <f t="shared" si="25"/>
        <v>129437</v>
      </c>
      <c r="AE132" s="21">
        <f t="shared" si="26"/>
        <v>0.2206306787814003</v>
      </c>
      <c r="AG132" s="4">
        <f t="shared" si="35"/>
        <v>11419</v>
      </c>
      <c r="AH132" s="4">
        <v>4838</v>
      </c>
      <c r="AI132" s="4">
        <f t="shared" si="19"/>
        <v>6581</v>
      </c>
      <c r="AJ132" s="4">
        <f t="shared" si="27"/>
        <v>73309</v>
      </c>
      <c r="AK132" s="4">
        <f t="shared" si="29"/>
        <v>6109.083333333333</v>
      </c>
      <c r="AL132" s="4">
        <f t="shared" si="28"/>
        <v>56128</v>
      </c>
      <c r="AM132" s="20">
        <v>8.9149662842630706E-2</v>
      </c>
    </row>
    <row r="133" spans="1:39" x14ac:dyDescent="0.3">
      <c r="A133" s="19" t="s">
        <v>223</v>
      </c>
      <c r="B133" s="4">
        <v>2470</v>
      </c>
      <c r="D133" s="4">
        <f t="shared" si="20"/>
        <v>35441</v>
      </c>
      <c r="F133" s="4">
        <v>1019</v>
      </c>
      <c r="H133" s="4">
        <f t="shared" si="21"/>
        <v>15293</v>
      </c>
      <c r="J133" s="4">
        <v>375</v>
      </c>
      <c r="L133" s="4">
        <f t="shared" si="22"/>
        <v>5138</v>
      </c>
      <c r="N133" s="4">
        <f>'From State&amp;Country +Charts'!F146</f>
        <v>261</v>
      </c>
      <c r="P133" s="4">
        <f t="shared" si="23"/>
        <v>3775</v>
      </c>
      <c r="R133" s="4">
        <f>'From State&amp;Country +Charts'!O146</f>
        <v>252</v>
      </c>
      <c r="T133" s="4">
        <f t="shared" si="24"/>
        <v>3882</v>
      </c>
      <c r="V133" s="7">
        <f t="shared" si="30"/>
        <v>0.27130931458699475</v>
      </c>
      <c r="W133" s="7">
        <f t="shared" si="31"/>
        <v>0.11192882249560633</v>
      </c>
      <c r="X133" s="7">
        <f t="shared" si="32"/>
        <v>4.1190685413005274E-2</v>
      </c>
      <c r="Y133" s="7">
        <f t="shared" si="33"/>
        <v>2.8668717047451671E-2</v>
      </c>
      <c r="Z133" s="7">
        <f t="shared" si="34"/>
        <v>2.7680140597539545E-2</v>
      </c>
      <c r="AC133" s="4">
        <v>9104</v>
      </c>
      <c r="AD133" s="4">
        <f t="shared" si="25"/>
        <v>127376</v>
      </c>
      <c r="AE133" s="21">
        <f t="shared" si="26"/>
        <v>-0.18459471562919838</v>
      </c>
      <c r="AG133" s="4">
        <f t="shared" si="35"/>
        <v>9104</v>
      </c>
      <c r="AH133" s="4">
        <v>5626</v>
      </c>
      <c r="AI133" s="4">
        <f t="shared" si="19"/>
        <v>3478</v>
      </c>
      <c r="AJ133" s="4">
        <f t="shared" si="27"/>
        <v>69819</v>
      </c>
      <c r="AK133" s="4">
        <f t="shared" si="29"/>
        <v>5818.25</v>
      </c>
      <c r="AL133" s="4">
        <f t="shared" si="28"/>
        <v>57557</v>
      </c>
      <c r="AM133" s="20">
        <v>7.7658172231985942E-2</v>
      </c>
    </row>
    <row r="134" spans="1:39" x14ac:dyDescent="0.3">
      <c r="A134" s="19" t="s">
        <v>224</v>
      </c>
      <c r="B134" s="4">
        <v>2583</v>
      </c>
      <c r="D134" s="4">
        <f t="shared" si="20"/>
        <v>35357</v>
      </c>
      <c r="F134" s="4">
        <v>1084</v>
      </c>
      <c r="H134" s="4">
        <f t="shared" si="21"/>
        <v>15311</v>
      </c>
      <c r="J134" s="4">
        <v>402</v>
      </c>
      <c r="L134" s="4">
        <f t="shared" si="22"/>
        <v>5134</v>
      </c>
      <c r="N134" s="4">
        <f>'From State&amp;Country +Charts'!F147</f>
        <v>297</v>
      </c>
      <c r="P134" s="4">
        <f t="shared" si="23"/>
        <v>3765</v>
      </c>
      <c r="R134" s="4">
        <f>'From State&amp;Country +Charts'!O147</f>
        <v>298</v>
      </c>
      <c r="T134" s="4">
        <f t="shared" si="24"/>
        <v>3845</v>
      </c>
      <c r="V134" s="7">
        <f t="shared" si="30"/>
        <v>0.26626121018451704</v>
      </c>
      <c r="W134" s="7">
        <f t="shared" si="31"/>
        <v>0.11174105762292547</v>
      </c>
      <c r="X134" s="7">
        <f t="shared" si="32"/>
        <v>4.1439026904442844E-2</v>
      </c>
      <c r="Y134" s="7">
        <f t="shared" si="33"/>
        <v>3.061540047417792E-2</v>
      </c>
      <c r="Z134" s="7">
        <f t="shared" si="34"/>
        <v>3.0718482630656633E-2</v>
      </c>
      <c r="AC134" s="4">
        <v>9701</v>
      </c>
      <c r="AD134" s="4">
        <f t="shared" si="25"/>
        <v>127439</v>
      </c>
      <c r="AE134" s="21">
        <f t="shared" si="26"/>
        <v>6.5366258559866885E-3</v>
      </c>
      <c r="AG134" s="4">
        <f t="shared" si="35"/>
        <v>9701</v>
      </c>
      <c r="AH134" s="4">
        <v>4669</v>
      </c>
      <c r="AI134" s="4">
        <f t="shared" si="19"/>
        <v>5032</v>
      </c>
      <c r="AJ134" s="4">
        <f t="shared" si="27"/>
        <v>70111</v>
      </c>
      <c r="AK134" s="4">
        <f t="shared" si="29"/>
        <v>5842.583333333333</v>
      </c>
      <c r="AL134" s="4">
        <f t="shared" si="28"/>
        <v>57328</v>
      </c>
      <c r="AM134" s="20">
        <v>7.8857849706215857E-2</v>
      </c>
    </row>
    <row r="135" spans="1:39" x14ac:dyDescent="0.3">
      <c r="A135" s="19" t="s">
        <v>225</v>
      </c>
      <c r="B135" s="4">
        <v>3435</v>
      </c>
      <c r="D135" s="4">
        <f t="shared" si="20"/>
        <v>35093</v>
      </c>
      <c r="F135" s="4">
        <v>1410</v>
      </c>
      <c r="H135" s="4">
        <f t="shared" si="21"/>
        <v>15195</v>
      </c>
      <c r="J135" s="4">
        <v>518</v>
      </c>
      <c r="L135" s="4">
        <f t="shared" si="22"/>
        <v>5077</v>
      </c>
      <c r="N135" s="4">
        <f>'From State&amp;Country +Charts'!F148</f>
        <v>381</v>
      </c>
      <c r="P135" s="4">
        <f t="shared" si="23"/>
        <v>3755</v>
      </c>
      <c r="R135" s="4">
        <f>'From State&amp;Country +Charts'!O148</f>
        <v>369</v>
      </c>
      <c r="T135" s="4">
        <f t="shared" si="24"/>
        <v>3839</v>
      </c>
      <c r="V135" s="7">
        <f t="shared" si="30"/>
        <v>0.27179933533786993</v>
      </c>
      <c r="W135" s="7">
        <f t="shared" si="31"/>
        <v>0.11156828612122172</v>
      </c>
      <c r="X135" s="7">
        <f t="shared" si="32"/>
        <v>4.0987498021838896E-2</v>
      </c>
      <c r="Y135" s="7">
        <f t="shared" si="33"/>
        <v>3.0147175185947145E-2</v>
      </c>
      <c r="Z135" s="7">
        <f t="shared" si="34"/>
        <v>2.9197657857255897E-2</v>
      </c>
      <c r="AC135" s="4">
        <v>12638</v>
      </c>
      <c r="AD135" s="4">
        <f t="shared" si="25"/>
        <v>127125</v>
      </c>
      <c r="AE135" s="21">
        <f t="shared" si="26"/>
        <v>-2.4243360098826439E-2</v>
      </c>
      <c r="AG135" s="4">
        <f t="shared" si="35"/>
        <v>12638</v>
      </c>
      <c r="AH135" s="4">
        <v>5758</v>
      </c>
      <c r="AI135" s="4">
        <f t="shared" si="19"/>
        <v>6880</v>
      </c>
      <c r="AJ135" s="4">
        <f t="shared" si="27"/>
        <v>68178</v>
      </c>
      <c r="AK135" s="4">
        <f t="shared" si="29"/>
        <v>5681.5</v>
      </c>
      <c r="AL135" s="4">
        <f t="shared" si="28"/>
        <v>58947</v>
      </c>
      <c r="AM135" s="20">
        <v>7.9917708498180098E-2</v>
      </c>
    </row>
    <row r="136" spans="1:39" x14ac:dyDescent="0.3">
      <c r="A136" s="19" t="s">
        <v>226</v>
      </c>
      <c r="B136" s="4">
        <v>2937</v>
      </c>
      <c r="D136" s="4">
        <f t="shared" si="20"/>
        <v>34855</v>
      </c>
      <c r="F136" s="4">
        <v>1381</v>
      </c>
      <c r="H136" s="4">
        <f t="shared" si="21"/>
        <v>15282</v>
      </c>
      <c r="J136" s="4">
        <v>443</v>
      </c>
      <c r="L136" s="4">
        <f t="shared" si="22"/>
        <v>5043</v>
      </c>
      <c r="N136" s="4">
        <f>'From State&amp;Country +Charts'!F149</f>
        <v>313</v>
      </c>
      <c r="P136" s="4">
        <f t="shared" si="23"/>
        <v>3760</v>
      </c>
      <c r="R136" s="4">
        <f>'From State&amp;Country +Charts'!O149</f>
        <v>341</v>
      </c>
      <c r="T136" s="4">
        <f t="shared" si="24"/>
        <v>3812</v>
      </c>
      <c r="V136" s="7">
        <f t="shared" si="30"/>
        <v>0.26106666666666667</v>
      </c>
      <c r="W136" s="7">
        <f t="shared" si="31"/>
        <v>0.12275555555555556</v>
      </c>
      <c r="X136" s="7">
        <f t="shared" si="32"/>
        <v>3.9377777777777775E-2</v>
      </c>
      <c r="Y136" s="7">
        <f t="shared" si="33"/>
        <v>2.7822222222222224E-2</v>
      </c>
      <c r="Z136" s="7">
        <f t="shared" si="34"/>
        <v>3.0311111111111112E-2</v>
      </c>
      <c r="AC136" s="4">
        <v>11250</v>
      </c>
      <c r="AD136" s="4">
        <f t="shared" si="25"/>
        <v>127211</v>
      </c>
      <c r="AE136" s="21">
        <f t="shared" si="26"/>
        <v>7.703332139018304E-3</v>
      </c>
      <c r="AG136" s="4">
        <f t="shared" si="35"/>
        <v>11250</v>
      </c>
      <c r="AH136" s="4">
        <v>8324</v>
      </c>
      <c r="AI136" s="4">
        <f t="shared" si="19"/>
        <v>2926</v>
      </c>
      <c r="AJ136" s="4">
        <f t="shared" si="27"/>
        <v>62302</v>
      </c>
      <c r="AK136" s="4">
        <f t="shared" si="29"/>
        <v>5191.833333333333</v>
      </c>
      <c r="AL136" s="4">
        <f t="shared" si="28"/>
        <v>64909</v>
      </c>
      <c r="AM136" s="20">
        <v>8.613333333333334E-2</v>
      </c>
    </row>
    <row r="137" spans="1:39" x14ac:dyDescent="0.3">
      <c r="A137" s="19" t="s">
        <v>227</v>
      </c>
      <c r="B137" s="4">
        <v>3230</v>
      </c>
      <c r="D137" s="4">
        <f t="shared" si="20"/>
        <v>34669</v>
      </c>
      <c r="F137" s="4">
        <v>1319</v>
      </c>
      <c r="H137" s="4">
        <f t="shared" si="21"/>
        <v>15183</v>
      </c>
      <c r="J137" s="4">
        <v>446</v>
      </c>
      <c r="L137" s="4">
        <f t="shared" si="22"/>
        <v>5010</v>
      </c>
      <c r="N137" s="4">
        <f>'From State&amp;Country +Charts'!F150</f>
        <v>316</v>
      </c>
      <c r="P137" s="4">
        <f t="shared" si="23"/>
        <v>3736</v>
      </c>
      <c r="R137" s="4">
        <f>'From State&amp;Country +Charts'!O150</f>
        <v>388</v>
      </c>
      <c r="T137" s="4">
        <f t="shared" si="24"/>
        <v>3856</v>
      </c>
      <c r="V137" s="7">
        <f t="shared" si="30"/>
        <v>0.27465986394557823</v>
      </c>
      <c r="W137" s="7">
        <f t="shared" si="31"/>
        <v>0.11215986394557823</v>
      </c>
      <c r="X137" s="7">
        <f t="shared" si="32"/>
        <v>3.792517006802721E-2</v>
      </c>
      <c r="Y137" s="7">
        <f t="shared" si="33"/>
        <v>2.6870748299319729E-2</v>
      </c>
      <c r="Z137" s="7">
        <f t="shared" si="34"/>
        <v>3.2993197278911562E-2</v>
      </c>
      <c r="AC137" s="4">
        <v>11760</v>
      </c>
      <c r="AD137" s="4">
        <f t="shared" si="25"/>
        <v>126898</v>
      </c>
      <c r="AE137" s="21">
        <f t="shared" si="26"/>
        <v>-2.5925619150169776E-2</v>
      </c>
      <c r="AG137" s="4">
        <f t="shared" si="35"/>
        <v>11760</v>
      </c>
      <c r="AH137" s="4">
        <v>5140</v>
      </c>
      <c r="AI137" s="4">
        <f t="shared" si="19"/>
        <v>6620</v>
      </c>
      <c r="AJ137" s="4">
        <f t="shared" si="27"/>
        <v>58994</v>
      </c>
      <c r="AK137" s="4">
        <f t="shared" si="29"/>
        <v>4916.166666666667</v>
      </c>
      <c r="AL137" s="4">
        <f t="shared" si="28"/>
        <v>67904</v>
      </c>
      <c r="AM137" s="20">
        <v>8.3078231292517013E-2</v>
      </c>
    </row>
    <row r="138" spans="1:39" x14ac:dyDescent="0.3">
      <c r="A138" s="19" t="s">
        <v>228</v>
      </c>
      <c r="B138" s="4">
        <v>3709</v>
      </c>
      <c r="D138" s="4">
        <f t="shared" si="20"/>
        <v>34454</v>
      </c>
      <c r="F138" s="4">
        <v>1618</v>
      </c>
      <c r="H138" s="4">
        <f t="shared" si="21"/>
        <v>15073</v>
      </c>
      <c r="J138" s="4">
        <v>557</v>
      </c>
      <c r="L138" s="4">
        <f t="shared" si="22"/>
        <v>5075</v>
      </c>
      <c r="N138" s="4">
        <f>'From State&amp;Country +Charts'!F151</f>
        <v>408</v>
      </c>
      <c r="P138" s="4">
        <f t="shared" si="23"/>
        <v>3741</v>
      </c>
      <c r="R138" s="4">
        <f>'From State&amp;Country +Charts'!O151</f>
        <v>486</v>
      </c>
      <c r="T138" s="4">
        <f t="shared" si="24"/>
        <v>3964</v>
      </c>
      <c r="V138" s="7">
        <f t="shared" si="30"/>
        <v>0.26445632798573976</v>
      </c>
      <c r="W138" s="7">
        <f t="shared" si="31"/>
        <v>0.11536541889483067</v>
      </c>
      <c r="X138" s="7">
        <f t="shared" si="32"/>
        <v>3.9714795008912653E-2</v>
      </c>
      <c r="Y138" s="7">
        <f t="shared" si="33"/>
        <v>2.9090909090909091E-2</v>
      </c>
      <c r="Z138" s="7">
        <f t="shared" si="34"/>
        <v>3.46524064171123E-2</v>
      </c>
      <c r="AC138" s="4">
        <v>14025</v>
      </c>
      <c r="AD138" s="4">
        <f t="shared" si="25"/>
        <v>126898</v>
      </c>
      <c r="AE138" s="21">
        <f t="shared" si="26"/>
        <v>0</v>
      </c>
      <c r="AG138" s="4">
        <f t="shared" si="35"/>
        <v>14025</v>
      </c>
      <c r="AH138" s="4">
        <v>8357</v>
      </c>
      <c r="AI138" s="4">
        <f t="shared" si="19"/>
        <v>5668</v>
      </c>
      <c r="AJ138" s="4">
        <f t="shared" si="27"/>
        <v>54379</v>
      </c>
      <c r="AK138" s="4">
        <f t="shared" si="29"/>
        <v>4531.583333333333</v>
      </c>
      <c r="AL138" s="4">
        <f t="shared" si="28"/>
        <v>72519</v>
      </c>
      <c r="AM138" s="20">
        <v>8.491978609625668E-2</v>
      </c>
    </row>
    <row r="139" spans="1:39" x14ac:dyDescent="0.3">
      <c r="A139" s="19" t="s">
        <v>229</v>
      </c>
      <c r="B139" s="4">
        <v>2225</v>
      </c>
      <c r="D139" s="4">
        <f t="shared" si="20"/>
        <v>34242</v>
      </c>
      <c r="F139" s="4">
        <v>955</v>
      </c>
      <c r="H139" s="4">
        <f t="shared" si="21"/>
        <v>14972</v>
      </c>
      <c r="J139" s="4">
        <v>333</v>
      </c>
      <c r="L139" s="4">
        <f t="shared" si="22"/>
        <v>5057</v>
      </c>
      <c r="N139" s="4">
        <f>'From State&amp;Country +Charts'!F152</f>
        <v>256</v>
      </c>
      <c r="P139" s="4">
        <f t="shared" si="23"/>
        <v>3740</v>
      </c>
      <c r="R139" s="4">
        <f>'From State&amp;Country +Charts'!O152</f>
        <v>303</v>
      </c>
      <c r="T139" s="4">
        <f t="shared" si="24"/>
        <v>4033</v>
      </c>
      <c r="V139" s="7">
        <f t="shared" si="30"/>
        <v>0.26176470588235295</v>
      </c>
      <c r="W139" s="7">
        <f t="shared" si="31"/>
        <v>0.11235294117647059</v>
      </c>
      <c r="X139" s="7">
        <f t="shared" si="32"/>
        <v>3.9176470588235292E-2</v>
      </c>
      <c r="Y139" s="7">
        <f t="shared" si="33"/>
        <v>3.011764705882353E-2</v>
      </c>
      <c r="Z139" s="7">
        <f t="shared" si="34"/>
        <v>3.5647058823529414E-2</v>
      </c>
      <c r="AC139" s="4">
        <v>8500</v>
      </c>
      <c r="AD139" s="4">
        <f t="shared" si="25"/>
        <v>126955</v>
      </c>
      <c r="AE139" s="21">
        <f t="shared" si="26"/>
        <v>6.7511548027952006E-3</v>
      </c>
      <c r="AG139" s="4">
        <f t="shared" si="35"/>
        <v>8500</v>
      </c>
      <c r="AH139" s="4">
        <v>6381</v>
      </c>
      <c r="AI139" s="4">
        <f t="shared" si="19"/>
        <v>2119</v>
      </c>
      <c r="AJ139" s="4">
        <f t="shared" si="27"/>
        <v>51452</v>
      </c>
      <c r="AK139" s="4">
        <f t="shared" si="29"/>
        <v>4287.666666666667</v>
      </c>
      <c r="AL139" s="4">
        <f t="shared" si="28"/>
        <v>75503</v>
      </c>
      <c r="AM139" s="20">
        <v>8.141176470588235E-2</v>
      </c>
    </row>
    <row r="140" spans="1:39" x14ac:dyDescent="0.3">
      <c r="A140" s="19" t="s">
        <v>230</v>
      </c>
      <c r="B140" s="4">
        <v>2671</v>
      </c>
      <c r="D140" s="4">
        <f t="shared" si="20"/>
        <v>34643</v>
      </c>
      <c r="F140" s="4">
        <v>1159</v>
      </c>
      <c r="H140" s="4">
        <f t="shared" si="21"/>
        <v>15184</v>
      </c>
      <c r="J140" s="4">
        <v>402</v>
      </c>
      <c r="L140" s="4">
        <f t="shared" si="22"/>
        <v>5135</v>
      </c>
      <c r="N140" s="4">
        <f>'From State&amp;Country +Charts'!F153</f>
        <v>274</v>
      </c>
      <c r="P140" s="4">
        <f t="shared" si="23"/>
        <v>3745</v>
      </c>
      <c r="R140" s="4">
        <f>'From State&amp;Country +Charts'!O153</f>
        <v>343</v>
      </c>
      <c r="T140" s="4">
        <f t="shared" si="24"/>
        <v>4124</v>
      </c>
      <c r="V140" s="7">
        <f t="shared" si="30"/>
        <v>0.26178574928942466</v>
      </c>
      <c r="W140" s="7">
        <f t="shared" si="31"/>
        <v>0.11359404096834265</v>
      </c>
      <c r="X140" s="7">
        <f t="shared" si="32"/>
        <v>3.9400176418700382E-2</v>
      </c>
      <c r="Y140" s="7">
        <f t="shared" si="33"/>
        <v>2.6854846613741056E-2</v>
      </c>
      <c r="Z140" s="7">
        <f t="shared" si="34"/>
        <v>3.3617563461726944E-2</v>
      </c>
      <c r="AC140" s="4">
        <v>10203</v>
      </c>
      <c r="AD140" s="4">
        <f t="shared" si="25"/>
        <v>128872</v>
      </c>
      <c r="AE140" s="21">
        <f t="shared" si="26"/>
        <v>0.23135409123823325</v>
      </c>
      <c r="AG140" s="4">
        <f t="shared" si="35"/>
        <v>10203</v>
      </c>
      <c r="AH140" s="4">
        <v>6272</v>
      </c>
      <c r="AI140" s="4">
        <f t="shared" ref="AI140:AI203" si="36">AG140-AH140</f>
        <v>3931</v>
      </c>
      <c r="AJ140" s="4">
        <f t="shared" si="27"/>
        <v>55070</v>
      </c>
      <c r="AK140" s="4">
        <f t="shared" si="29"/>
        <v>4589.166666666667</v>
      </c>
      <c r="AL140" s="4">
        <f t="shared" si="28"/>
        <v>73802</v>
      </c>
      <c r="AM140" s="20">
        <v>8.4582965794374201E-2</v>
      </c>
    </row>
    <row r="141" spans="1:39" x14ac:dyDescent="0.3">
      <c r="A141" s="19" t="s">
        <v>231</v>
      </c>
      <c r="B141" s="4">
        <v>2539</v>
      </c>
      <c r="D141" s="4">
        <f t="shared" si="20"/>
        <v>33904</v>
      </c>
      <c r="F141" s="4">
        <v>1075</v>
      </c>
      <c r="H141" s="4">
        <f t="shared" si="21"/>
        <v>14729</v>
      </c>
      <c r="J141" s="4">
        <v>421</v>
      </c>
      <c r="L141" s="4">
        <f t="shared" si="22"/>
        <v>5095</v>
      </c>
      <c r="N141" s="4">
        <f>'From State&amp;Country +Charts'!F154</f>
        <v>305</v>
      </c>
      <c r="P141" s="4">
        <f t="shared" si="23"/>
        <v>3690</v>
      </c>
      <c r="R141" s="4">
        <f>'From State&amp;Country +Charts'!O154</f>
        <v>370</v>
      </c>
      <c r="T141" s="4">
        <f t="shared" si="24"/>
        <v>4121</v>
      </c>
      <c r="V141" s="7">
        <f t="shared" si="30"/>
        <v>0.26226629480425578</v>
      </c>
      <c r="W141" s="7">
        <f t="shared" si="31"/>
        <v>0.11104224770168371</v>
      </c>
      <c r="X141" s="7">
        <f t="shared" si="32"/>
        <v>4.3487243053403575E-2</v>
      </c>
      <c r="Y141" s="7">
        <f t="shared" si="33"/>
        <v>3.1505009813035841E-2</v>
      </c>
      <c r="Z141" s="7">
        <f t="shared" si="34"/>
        <v>3.8219192232207419E-2</v>
      </c>
      <c r="AC141" s="4">
        <v>9681</v>
      </c>
      <c r="AD141" s="4">
        <f t="shared" si="25"/>
        <v>126816</v>
      </c>
      <c r="AE141" s="21">
        <f t="shared" si="26"/>
        <v>-0.175172531311238</v>
      </c>
      <c r="AG141" s="4">
        <f t="shared" si="35"/>
        <v>9681</v>
      </c>
      <c r="AH141" s="4">
        <v>4915</v>
      </c>
      <c r="AI141" s="4">
        <f t="shared" si="36"/>
        <v>4766</v>
      </c>
      <c r="AJ141" s="4">
        <f t="shared" si="27"/>
        <v>53363</v>
      </c>
      <c r="AK141" s="4">
        <f t="shared" si="29"/>
        <v>4446.916666666667</v>
      </c>
      <c r="AL141" s="4">
        <f t="shared" si="28"/>
        <v>73453</v>
      </c>
      <c r="AM141" s="20">
        <v>8.0673484144199975E-2</v>
      </c>
    </row>
    <row r="142" spans="1:39" x14ac:dyDescent="0.3">
      <c r="A142" s="19" t="s">
        <v>232</v>
      </c>
      <c r="B142" s="4">
        <v>2262</v>
      </c>
      <c r="D142" s="4">
        <f t="shared" ref="D142:D205" si="37">SUM(B131:B142)</f>
        <v>33737</v>
      </c>
      <c r="F142" s="4">
        <v>1004</v>
      </c>
      <c r="H142" s="4">
        <f t="shared" ref="H142:H205" si="38">SUM(F131:F142)</f>
        <v>14589</v>
      </c>
      <c r="J142" s="4">
        <v>373</v>
      </c>
      <c r="L142" s="4">
        <f t="shared" ref="L142:L205" si="39">SUM(J131:J142)</f>
        <v>5115</v>
      </c>
      <c r="N142" s="4">
        <f>'From State&amp;Country +Charts'!F155</f>
        <v>246</v>
      </c>
      <c r="P142" s="4">
        <f t="shared" ref="P142:P205" si="40">SUM(N131:N142)</f>
        <v>3697</v>
      </c>
      <c r="R142" s="4">
        <f>'From State&amp;Country +Charts'!O155</f>
        <v>302</v>
      </c>
      <c r="T142" s="4">
        <f t="shared" ref="T142:T205" si="41">SUM(R131:R142)</f>
        <v>4108</v>
      </c>
      <c r="V142" s="7">
        <f t="shared" si="30"/>
        <v>0.25824865852266238</v>
      </c>
      <c r="W142" s="7">
        <f t="shared" si="31"/>
        <v>0.11462495718689349</v>
      </c>
      <c r="X142" s="7">
        <f t="shared" si="32"/>
        <v>4.2584769950907639E-2</v>
      </c>
      <c r="Y142" s="7">
        <f t="shared" si="33"/>
        <v>2.8085397876469916E-2</v>
      </c>
      <c r="Z142" s="7">
        <f t="shared" si="34"/>
        <v>3.4478821783308598E-2</v>
      </c>
      <c r="AC142" s="4">
        <v>8759</v>
      </c>
      <c r="AD142" s="4">
        <f t="shared" ref="AD142:AD205" si="42">SUM(AC131:AC142)</f>
        <v>126543</v>
      </c>
      <c r="AE142" s="21">
        <f t="shared" si="26"/>
        <v>-3.0225863596102798E-2</v>
      </c>
      <c r="AG142" s="4">
        <f t="shared" si="35"/>
        <v>8759</v>
      </c>
      <c r="AH142" s="4">
        <v>5217</v>
      </c>
      <c r="AI142" s="4">
        <f t="shared" si="36"/>
        <v>3542</v>
      </c>
      <c r="AJ142" s="4">
        <f t="shared" si="27"/>
        <v>53926</v>
      </c>
      <c r="AK142" s="4">
        <f t="shared" si="29"/>
        <v>4493.833333333333</v>
      </c>
      <c r="AL142" s="4">
        <f t="shared" si="28"/>
        <v>72617</v>
      </c>
      <c r="AM142" s="20">
        <v>7.843361114282453E-2</v>
      </c>
    </row>
    <row r="143" spans="1:39" x14ac:dyDescent="0.3">
      <c r="A143" s="19" t="s">
        <v>233</v>
      </c>
      <c r="B143" s="4">
        <v>2370</v>
      </c>
      <c r="D143" s="4">
        <f t="shared" si="37"/>
        <v>33576</v>
      </c>
      <c r="F143" s="4">
        <v>1110</v>
      </c>
      <c r="H143" s="4">
        <f t="shared" si="38"/>
        <v>14527</v>
      </c>
      <c r="J143" s="4">
        <v>357</v>
      </c>
      <c r="L143" s="4">
        <f t="shared" si="39"/>
        <v>5066</v>
      </c>
      <c r="N143" s="4">
        <f>'From State&amp;Country +Charts'!F156</f>
        <v>270</v>
      </c>
      <c r="P143" s="4">
        <f t="shared" si="40"/>
        <v>3673</v>
      </c>
      <c r="R143" s="4">
        <f>'From State&amp;Country +Charts'!O156</f>
        <v>370</v>
      </c>
      <c r="T143" s="4">
        <f t="shared" si="41"/>
        <v>4138</v>
      </c>
      <c r="V143" s="7">
        <f t="shared" si="30"/>
        <v>0.25760869565217392</v>
      </c>
      <c r="W143" s="7">
        <f t="shared" si="31"/>
        <v>0.12065217391304348</v>
      </c>
      <c r="X143" s="7">
        <f t="shared" si="32"/>
        <v>3.8804347826086959E-2</v>
      </c>
      <c r="Y143" s="7">
        <f t="shared" si="33"/>
        <v>2.9347826086956522E-2</v>
      </c>
      <c r="Z143" s="7">
        <f t="shared" si="34"/>
        <v>4.0217391304347823E-2</v>
      </c>
      <c r="AC143" s="4">
        <v>9200</v>
      </c>
      <c r="AD143" s="4">
        <f t="shared" si="42"/>
        <v>126240</v>
      </c>
      <c r="AE143" s="21">
        <f t="shared" ref="AE143:AE206" si="43">(AC143/AC131)-1</f>
        <v>-3.1884667999579119E-2</v>
      </c>
      <c r="AG143" s="4">
        <f t="shared" si="35"/>
        <v>9200</v>
      </c>
      <c r="AH143" s="4">
        <v>5928</v>
      </c>
      <c r="AI143" s="4">
        <f t="shared" si="36"/>
        <v>3272</v>
      </c>
      <c r="AJ143" s="4">
        <f t="shared" si="27"/>
        <v>54815</v>
      </c>
      <c r="AK143" s="4">
        <f t="shared" si="29"/>
        <v>4567.916666666667</v>
      </c>
      <c r="AL143" s="4">
        <f t="shared" si="28"/>
        <v>71425</v>
      </c>
      <c r="AM143" s="20">
        <v>7.8586956521739124E-2</v>
      </c>
    </row>
    <row r="144" spans="1:39" x14ac:dyDescent="0.3">
      <c r="A144" s="19" t="s">
        <v>234</v>
      </c>
      <c r="B144" s="4">
        <v>2851</v>
      </c>
      <c r="D144" s="4">
        <f t="shared" si="37"/>
        <v>33282</v>
      </c>
      <c r="F144" s="4">
        <v>1321</v>
      </c>
      <c r="H144" s="4">
        <f t="shared" si="38"/>
        <v>14455</v>
      </c>
      <c r="J144" s="4">
        <v>469</v>
      </c>
      <c r="L144" s="4">
        <f t="shared" si="39"/>
        <v>5096</v>
      </c>
      <c r="N144" s="4">
        <f>'From State&amp;Country +Charts'!F157</f>
        <v>349</v>
      </c>
      <c r="P144" s="4">
        <f t="shared" si="40"/>
        <v>3676</v>
      </c>
      <c r="R144" s="4">
        <f>'From State&amp;Country +Charts'!O157</f>
        <v>432</v>
      </c>
      <c r="T144" s="4">
        <f t="shared" si="41"/>
        <v>4254</v>
      </c>
      <c r="V144" s="7">
        <f t="shared" si="30"/>
        <v>0.25107881990312636</v>
      </c>
      <c r="W144" s="7">
        <f t="shared" si="31"/>
        <v>0.1163364156759137</v>
      </c>
      <c r="X144" s="7">
        <f t="shared" si="32"/>
        <v>4.1303390576838399E-2</v>
      </c>
      <c r="Y144" s="7">
        <f t="shared" si="33"/>
        <v>3.0735358872743285E-2</v>
      </c>
      <c r="Z144" s="7">
        <f t="shared" si="34"/>
        <v>3.8044914134742404E-2</v>
      </c>
      <c r="AC144" s="4">
        <v>11355</v>
      </c>
      <c r="AD144" s="4">
        <f t="shared" si="42"/>
        <v>126176</v>
      </c>
      <c r="AE144" s="21">
        <f t="shared" si="43"/>
        <v>-5.6046939311673594E-3</v>
      </c>
      <c r="AG144" s="4">
        <f t="shared" si="35"/>
        <v>11355</v>
      </c>
      <c r="AH144" s="4">
        <v>10067</v>
      </c>
      <c r="AI144" s="4">
        <f t="shared" si="36"/>
        <v>1288</v>
      </c>
      <c r="AJ144" s="4">
        <f t="shared" si="27"/>
        <v>49522</v>
      </c>
      <c r="AK144" s="4">
        <f t="shared" si="29"/>
        <v>4126.833333333333</v>
      </c>
      <c r="AL144" s="4">
        <f t="shared" si="28"/>
        <v>76654</v>
      </c>
      <c r="AM144" s="20">
        <v>8.6217525319242622E-2</v>
      </c>
    </row>
    <row r="145" spans="1:39" x14ac:dyDescent="0.3">
      <c r="A145" s="19" t="s">
        <v>235</v>
      </c>
      <c r="B145" s="4">
        <v>2255</v>
      </c>
      <c r="D145" s="4">
        <f t="shared" si="37"/>
        <v>33067</v>
      </c>
      <c r="F145" s="4">
        <v>970</v>
      </c>
      <c r="H145" s="4">
        <f t="shared" si="38"/>
        <v>14406</v>
      </c>
      <c r="J145" s="4">
        <v>377</v>
      </c>
      <c r="L145" s="4">
        <f t="shared" si="39"/>
        <v>5098</v>
      </c>
      <c r="N145" s="4">
        <f>'From State&amp;Country +Charts'!F158</f>
        <v>261</v>
      </c>
      <c r="P145" s="4">
        <f t="shared" si="40"/>
        <v>3676</v>
      </c>
      <c r="R145" s="4">
        <f>'From State&amp;Country +Charts'!O158</f>
        <v>327</v>
      </c>
      <c r="T145" s="4">
        <f t="shared" si="41"/>
        <v>4329</v>
      </c>
      <c r="V145" s="7">
        <f t="shared" si="30"/>
        <v>0.2595832853689421</v>
      </c>
      <c r="W145" s="7">
        <f t="shared" si="31"/>
        <v>0.11166110279728329</v>
      </c>
      <c r="X145" s="7">
        <f t="shared" si="32"/>
        <v>4.3398181190284331E-2</v>
      </c>
      <c r="Y145" s="7">
        <f t="shared" si="33"/>
        <v>3.0044894670196845E-2</v>
      </c>
      <c r="Z145" s="7">
        <f t="shared" si="34"/>
        <v>3.7642454241970762E-2</v>
      </c>
      <c r="AC145" s="4">
        <v>8687</v>
      </c>
      <c r="AD145" s="4">
        <f t="shared" si="42"/>
        <v>125759</v>
      </c>
      <c r="AE145" s="21">
        <f t="shared" si="43"/>
        <v>-4.5804042179261817E-2</v>
      </c>
      <c r="AG145" s="4">
        <f t="shared" si="35"/>
        <v>8687</v>
      </c>
      <c r="AH145" s="4">
        <v>4038</v>
      </c>
      <c r="AI145" s="4">
        <f t="shared" si="36"/>
        <v>4649</v>
      </c>
      <c r="AJ145" s="4">
        <f t="shared" si="27"/>
        <v>50693</v>
      </c>
      <c r="AK145" s="4">
        <f t="shared" si="29"/>
        <v>4224.416666666667</v>
      </c>
      <c r="AL145" s="4">
        <f t="shared" si="28"/>
        <v>75066</v>
      </c>
      <c r="AM145" s="20">
        <v>8.5530102451939677E-2</v>
      </c>
    </row>
    <row r="146" spans="1:39" x14ac:dyDescent="0.3">
      <c r="A146" s="19" t="s">
        <v>236</v>
      </c>
      <c r="B146" s="4">
        <v>2376</v>
      </c>
      <c r="D146" s="4">
        <f t="shared" si="37"/>
        <v>32860</v>
      </c>
      <c r="F146" s="4">
        <v>1081</v>
      </c>
      <c r="H146" s="4">
        <f t="shared" si="38"/>
        <v>14403</v>
      </c>
      <c r="J146" s="4">
        <v>434</v>
      </c>
      <c r="L146" s="4">
        <f t="shared" si="39"/>
        <v>5130</v>
      </c>
      <c r="N146" s="4">
        <f>'From State&amp;Country +Charts'!F159</f>
        <v>366</v>
      </c>
      <c r="P146" s="4">
        <f t="shared" si="40"/>
        <v>3745</v>
      </c>
      <c r="R146" s="4">
        <f>'From State&amp;Country +Charts'!O159</f>
        <v>377</v>
      </c>
      <c r="T146" s="4">
        <f t="shared" si="41"/>
        <v>4408</v>
      </c>
      <c r="V146" s="7">
        <f t="shared" si="30"/>
        <v>0.24611559975139838</v>
      </c>
      <c r="W146" s="7">
        <f t="shared" si="31"/>
        <v>0.11197431116635591</v>
      </c>
      <c r="X146" s="7">
        <f t="shared" si="32"/>
        <v>4.4955458877149371E-2</v>
      </c>
      <c r="Y146" s="7">
        <f t="shared" si="33"/>
        <v>3.791174642635177E-2</v>
      </c>
      <c r="Z146" s="7">
        <f t="shared" si="34"/>
        <v>3.9051170499274909E-2</v>
      </c>
      <c r="AC146" s="4">
        <v>9654</v>
      </c>
      <c r="AD146" s="4">
        <f t="shared" si="42"/>
        <v>125712</v>
      </c>
      <c r="AE146" s="21">
        <f t="shared" si="43"/>
        <v>-4.8448613544995744E-3</v>
      </c>
      <c r="AG146" s="4">
        <f t="shared" si="35"/>
        <v>9654</v>
      </c>
      <c r="AH146" s="4">
        <v>4620</v>
      </c>
      <c r="AI146" s="4">
        <f t="shared" si="36"/>
        <v>5034</v>
      </c>
      <c r="AJ146" s="4">
        <f t="shared" si="27"/>
        <v>50695</v>
      </c>
      <c r="AK146" s="4">
        <f t="shared" si="29"/>
        <v>4224.583333333333</v>
      </c>
      <c r="AL146" s="4">
        <f t="shared" si="28"/>
        <v>75017</v>
      </c>
      <c r="AM146" s="20">
        <v>8.1313445204060489E-2</v>
      </c>
    </row>
    <row r="147" spans="1:39" x14ac:dyDescent="0.3">
      <c r="A147" s="19" t="s">
        <v>237</v>
      </c>
      <c r="B147" s="4">
        <v>3053</v>
      </c>
      <c r="D147" s="4">
        <f t="shared" si="37"/>
        <v>32478</v>
      </c>
      <c r="F147" s="4">
        <v>1263</v>
      </c>
      <c r="H147" s="4">
        <f t="shared" si="38"/>
        <v>14256</v>
      </c>
      <c r="J147" s="4">
        <v>561</v>
      </c>
      <c r="L147" s="4">
        <f t="shared" si="39"/>
        <v>5173</v>
      </c>
      <c r="N147" s="4">
        <f>'From State&amp;Country +Charts'!F160</f>
        <v>421</v>
      </c>
      <c r="P147" s="4">
        <f t="shared" si="40"/>
        <v>3785</v>
      </c>
      <c r="R147" s="4">
        <f>'From State&amp;Country +Charts'!O160</f>
        <v>436</v>
      </c>
      <c r="T147" s="4">
        <f t="shared" si="41"/>
        <v>4475</v>
      </c>
      <c r="V147" s="7">
        <f t="shared" si="30"/>
        <v>0.25071856779173851</v>
      </c>
      <c r="W147" s="7">
        <f t="shared" si="31"/>
        <v>0.10372012811037201</v>
      </c>
      <c r="X147" s="7">
        <f t="shared" si="32"/>
        <v>4.6070460704607047E-2</v>
      </c>
      <c r="Y147" s="7">
        <f t="shared" si="33"/>
        <v>3.4573376036790671E-2</v>
      </c>
      <c r="Z147" s="7">
        <f t="shared" si="34"/>
        <v>3.5805206536913853E-2</v>
      </c>
      <c r="AC147" s="4">
        <v>12177</v>
      </c>
      <c r="AD147" s="4">
        <f t="shared" si="42"/>
        <v>125251</v>
      </c>
      <c r="AE147" s="21">
        <f t="shared" si="43"/>
        <v>-3.6477290710555499E-2</v>
      </c>
      <c r="AG147" s="4">
        <f t="shared" si="35"/>
        <v>12177</v>
      </c>
      <c r="AH147" s="4">
        <v>6191</v>
      </c>
      <c r="AI147" s="4">
        <f t="shared" si="36"/>
        <v>5986</v>
      </c>
      <c r="AJ147" s="4">
        <f t="shared" si="27"/>
        <v>49801</v>
      </c>
      <c r="AK147" s="4">
        <f t="shared" si="29"/>
        <v>4150.083333333333</v>
      </c>
      <c r="AL147" s="4">
        <f t="shared" si="28"/>
        <v>75450</v>
      </c>
      <c r="AM147" s="20">
        <v>8.0233226574689995E-2</v>
      </c>
    </row>
    <row r="148" spans="1:39" x14ac:dyDescent="0.3">
      <c r="A148" s="19" t="s">
        <v>238</v>
      </c>
      <c r="B148" s="4">
        <v>2657</v>
      </c>
      <c r="D148" s="4">
        <f t="shared" si="37"/>
        <v>32198</v>
      </c>
      <c r="F148" s="4">
        <v>1349</v>
      </c>
      <c r="H148" s="4">
        <f t="shared" si="38"/>
        <v>14224</v>
      </c>
      <c r="J148" s="4">
        <v>442</v>
      </c>
      <c r="L148" s="4">
        <f t="shared" si="39"/>
        <v>5172</v>
      </c>
      <c r="N148" s="4">
        <f>'From State&amp;Country +Charts'!F161</f>
        <v>355</v>
      </c>
      <c r="P148" s="4">
        <f t="shared" si="40"/>
        <v>3827</v>
      </c>
      <c r="R148" s="4">
        <f>'From State&amp;Country +Charts'!O161</f>
        <v>366</v>
      </c>
      <c r="T148" s="4">
        <f t="shared" si="41"/>
        <v>4500</v>
      </c>
      <c r="V148" s="7">
        <f t="shared" si="30"/>
        <v>0.2442095588235294</v>
      </c>
      <c r="W148" s="7">
        <f t="shared" si="31"/>
        <v>0.1239889705882353</v>
      </c>
      <c r="X148" s="7">
        <f t="shared" si="32"/>
        <v>4.0625000000000001E-2</v>
      </c>
      <c r="Y148" s="7">
        <f t="shared" si="33"/>
        <v>3.2628676470588237E-2</v>
      </c>
      <c r="Z148" s="7">
        <f t="shared" si="34"/>
        <v>3.363970588235294E-2</v>
      </c>
      <c r="AC148" s="4">
        <v>10880</v>
      </c>
      <c r="AD148" s="4">
        <f t="shared" si="42"/>
        <v>124881</v>
      </c>
      <c r="AE148" s="21">
        <f t="shared" si="43"/>
        <v>-3.2888888888888856E-2</v>
      </c>
      <c r="AG148" s="4">
        <f t="shared" si="35"/>
        <v>10880</v>
      </c>
      <c r="AH148" s="4">
        <v>10699</v>
      </c>
      <c r="AI148" s="4">
        <f t="shared" si="36"/>
        <v>181</v>
      </c>
      <c r="AJ148" s="4">
        <f t="shared" si="27"/>
        <v>47056</v>
      </c>
      <c r="AK148" s="4">
        <f t="shared" si="29"/>
        <v>3921.3333333333335</v>
      </c>
      <c r="AL148" s="4">
        <f t="shared" si="28"/>
        <v>77825</v>
      </c>
      <c r="AM148" s="20">
        <v>8.6121323529411764E-2</v>
      </c>
    </row>
    <row r="149" spans="1:39" x14ac:dyDescent="0.3">
      <c r="A149" s="19" t="s">
        <v>239</v>
      </c>
      <c r="B149" s="4">
        <v>3417</v>
      </c>
      <c r="D149" s="4">
        <f t="shared" si="37"/>
        <v>32385</v>
      </c>
      <c r="F149" s="4">
        <v>1583</v>
      </c>
      <c r="H149" s="4">
        <f t="shared" si="38"/>
        <v>14488</v>
      </c>
      <c r="J149" s="4">
        <v>646</v>
      </c>
      <c r="L149" s="4">
        <f t="shared" si="39"/>
        <v>5372</v>
      </c>
      <c r="N149" s="4">
        <f>'From State&amp;Country +Charts'!F162</f>
        <v>432</v>
      </c>
      <c r="P149" s="4">
        <f t="shared" si="40"/>
        <v>3943</v>
      </c>
      <c r="R149" s="4">
        <f>'From State&amp;Country +Charts'!O162</f>
        <v>531</v>
      </c>
      <c r="T149" s="4">
        <f t="shared" si="41"/>
        <v>4643</v>
      </c>
      <c r="V149" s="7">
        <f t="shared" si="30"/>
        <v>0.24374063770597046</v>
      </c>
      <c r="W149" s="7">
        <f t="shared" si="31"/>
        <v>0.1129181824666524</v>
      </c>
      <c r="X149" s="7">
        <f t="shared" si="32"/>
        <v>4.6080319566302874E-2</v>
      </c>
      <c r="Y149" s="7">
        <f t="shared" si="33"/>
        <v>3.0815322062914617E-2</v>
      </c>
      <c r="Z149" s="7">
        <f t="shared" si="34"/>
        <v>3.787716670233255E-2</v>
      </c>
      <c r="AC149" s="4">
        <v>14019</v>
      </c>
      <c r="AD149" s="4">
        <f t="shared" si="42"/>
        <v>127140</v>
      </c>
      <c r="AE149" s="21">
        <f t="shared" si="43"/>
        <v>0.19209183673469399</v>
      </c>
      <c r="AG149" s="4">
        <f t="shared" si="35"/>
        <v>14019</v>
      </c>
      <c r="AH149" s="4">
        <v>6745</v>
      </c>
      <c r="AI149" s="4">
        <f t="shared" si="36"/>
        <v>7274</v>
      </c>
      <c r="AJ149" s="4">
        <f t="shared" si="27"/>
        <v>47710</v>
      </c>
      <c r="AK149" s="4">
        <f t="shared" si="29"/>
        <v>3975.8333333333335</v>
      </c>
      <c r="AL149" s="4">
        <f t="shared" si="28"/>
        <v>79430</v>
      </c>
      <c r="AM149" s="20">
        <v>8.2316855695841365E-2</v>
      </c>
    </row>
    <row r="150" spans="1:39" x14ac:dyDescent="0.3">
      <c r="A150" s="19" t="s">
        <v>240</v>
      </c>
      <c r="B150" s="4">
        <v>2517</v>
      </c>
      <c r="D150" s="4">
        <f t="shared" si="37"/>
        <v>31193</v>
      </c>
      <c r="F150" s="4">
        <v>1189</v>
      </c>
      <c r="H150" s="4">
        <f t="shared" si="38"/>
        <v>14059</v>
      </c>
      <c r="J150" s="4">
        <v>456</v>
      </c>
      <c r="L150" s="4">
        <f t="shared" si="39"/>
        <v>5271</v>
      </c>
      <c r="N150" s="4">
        <f>'From State&amp;Country +Charts'!F163</f>
        <v>332</v>
      </c>
      <c r="P150" s="4">
        <f t="shared" si="40"/>
        <v>3867</v>
      </c>
      <c r="R150" s="4">
        <f>'From State&amp;Country +Charts'!O163</f>
        <v>386</v>
      </c>
      <c r="T150" s="4">
        <f t="shared" si="41"/>
        <v>4543</v>
      </c>
      <c r="V150" s="7">
        <f t="shared" si="30"/>
        <v>0.24472532814778805</v>
      </c>
      <c r="W150" s="7">
        <f t="shared" si="31"/>
        <v>0.11560525036460866</v>
      </c>
      <c r="X150" s="7">
        <f t="shared" si="32"/>
        <v>4.4336412250850755E-2</v>
      </c>
      <c r="Y150" s="7">
        <f t="shared" si="33"/>
        <v>3.2280019445794846E-2</v>
      </c>
      <c r="Z150" s="7">
        <f t="shared" si="34"/>
        <v>3.7530384054448224E-2</v>
      </c>
      <c r="AC150" s="4">
        <v>10285</v>
      </c>
      <c r="AD150" s="4">
        <f t="shared" si="42"/>
        <v>123400</v>
      </c>
      <c r="AE150" s="21">
        <f t="shared" si="43"/>
        <v>-0.26666666666666672</v>
      </c>
      <c r="AG150" s="4">
        <f t="shared" si="35"/>
        <v>10285</v>
      </c>
      <c r="AH150" s="4">
        <v>7591</v>
      </c>
      <c r="AI150" s="4">
        <f t="shared" si="36"/>
        <v>2694</v>
      </c>
      <c r="AJ150" s="4">
        <f t="shared" si="27"/>
        <v>44736</v>
      </c>
      <c r="AK150" s="4">
        <f t="shared" si="29"/>
        <v>3728</v>
      </c>
      <c r="AL150" s="4">
        <f t="shared" si="28"/>
        <v>78664</v>
      </c>
      <c r="AM150" s="20">
        <v>9.1492464754496836E-2</v>
      </c>
    </row>
    <row r="151" spans="1:39" x14ac:dyDescent="0.3">
      <c r="A151" s="19" t="s">
        <v>241</v>
      </c>
      <c r="B151" s="4">
        <v>2054</v>
      </c>
      <c r="D151" s="4">
        <f t="shared" si="37"/>
        <v>31022</v>
      </c>
      <c r="F151" s="4">
        <v>943</v>
      </c>
      <c r="H151" s="4">
        <f t="shared" si="38"/>
        <v>14047</v>
      </c>
      <c r="J151" s="4">
        <v>363</v>
      </c>
      <c r="L151" s="4">
        <f t="shared" si="39"/>
        <v>5301</v>
      </c>
      <c r="N151" s="4">
        <f>'From State&amp;Country +Charts'!F164</f>
        <v>264</v>
      </c>
      <c r="P151" s="4">
        <f t="shared" si="40"/>
        <v>3875</v>
      </c>
      <c r="R151" s="4">
        <f>'From State&amp;Country +Charts'!O164</f>
        <v>281</v>
      </c>
      <c r="T151" s="4">
        <f t="shared" si="41"/>
        <v>4521</v>
      </c>
      <c r="V151" s="7">
        <f t="shared" si="30"/>
        <v>0.24345146379044685</v>
      </c>
      <c r="W151" s="7">
        <f t="shared" si="31"/>
        <v>0.11176958634585753</v>
      </c>
      <c r="X151" s="7">
        <f t="shared" si="32"/>
        <v>4.3024771838331158E-2</v>
      </c>
      <c r="Y151" s="7">
        <f t="shared" si="33"/>
        <v>3.1290743155149937E-2</v>
      </c>
      <c r="Z151" s="7">
        <f t="shared" si="34"/>
        <v>3.3305677373473987E-2</v>
      </c>
      <c r="AC151" s="4">
        <v>8437</v>
      </c>
      <c r="AD151" s="4">
        <f t="shared" si="42"/>
        <v>123337</v>
      </c>
      <c r="AE151" s="21">
        <f t="shared" si="43"/>
        <v>-7.4117647058823399E-3</v>
      </c>
      <c r="AG151" s="4">
        <f t="shared" si="35"/>
        <v>8437</v>
      </c>
      <c r="AH151" s="4">
        <v>7009</v>
      </c>
      <c r="AI151" s="4">
        <f t="shared" si="36"/>
        <v>1428</v>
      </c>
      <c r="AJ151" s="4">
        <f t="shared" ref="AJ151:AJ214" si="44">SUM(AI140:AI151)</f>
        <v>44045</v>
      </c>
      <c r="AK151" s="4">
        <f t="shared" si="29"/>
        <v>3670.4166666666665</v>
      </c>
      <c r="AL151" s="4">
        <f t="shared" ref="AL151:AL214" si="45">SUM(AH140:AH151)</f>
        <v>79292</v>
      </c>
      <c r="AM151" s="20">
        <v>8.6997748014697174E-2</v>
      </c>
    </row>
    <row r="152" spans="1:39" x14ac:dyDescent="0.3">
      <c r="A152" s="19" t="s">
        <v>242</v>
      </c>
      <c r="B152" s="4">
        <v>2391</v>
      </c>
      <c r="D152" s="4">
        <f t="shared" si="37"/>
        <v>30742</v>
      </c>
      <c r="F152" s="4">
        <v>1094</v>
      </c>
      <c r="H152" s="4">
        <f t="shared" si="38"/>
        <v>13982</v>
      </c>
      <c r="J152" s="4">
        <v>426</v>
      </c>
      <c r="L152" s="4">
        <f t="shared" si="39"/>
        <v>5325</v>
      </c>
      <c r="N152" s="4">
        <f>'From State&amp;Country +Charts'!F165</f>
        <v>292</v>
      </c>
      <c r="P152" s="4">
        <f t="shared" si="40"/>
        <v>3893</v>
      </c>
      <c r="R152" s="4">
        <f>'From State&amp;Country +Charts'!O165</f>
        <v>348</v>
      </c>
      <c r="T152" s="4">
        <f t="shared" si="41"/>
        <v>4526</v>
      </c>
      <c r="V152" s="7">
        <f t="shared" si="30"/>
        <v>0.24102822580645161</v>
      </c>
      <c r="W152" s="7">
        <f t="shared" si="31"/>
        <v>0.11028225806451612</v>
      </c>
      <c r="X152" s="7">
        <f t="shared" si="32"/>
        <v>4.2943548387096776E-2</v>
      </c>
      <c r="Y152" s="7">
        <f t="shared" si="33"/>
        <v>2.9435483870967741E-2</v>
      </c>
      <c r="Z152" s="7">
        <f t="shared" si="34"/>
        <v>3.5080645161290322E-2</v>
      </c>
      <c r="AC152" s="4">
        <v>9920</v>
      </c>
      <c r="AD152" s="4">
        <f t="shared" si="42"/>
        <v>123054</v>
      </c>
      <c r="AE152" s="21">
        <f t="shared" si="43"/>
        <v>-2.7736940115652309E-2</v>
      </c>
      <c r="AG152" s="4">
        <f t="shared" si="35"/>
        <v>9920</v>
      </c>
      <c r="AH152" s="4">
        <v>6733</v>
      </c>
      <c r="AI152" s="4">
        <f t="shared" si="36"/>
        <v>3187</v>
      </c>
      <c r="AJ152" s="4">
        <f t="shared" si="44"/>
        <v>43301</v>
      </c>
      <c r="AK152" s="4">
        <f t="shared" ref="AK152:AK215" si="46">AJ152/12</f>
        <v>3608.4166666666665</v>
      </c>
      <c r="AL152" s="4">
        <f t="shared" si="45"/>
        <v>79753</v>
      </c>
      <c r="AM152" s="20">
        <v>7.8326612903225803E-2</v>
      </c>
    </row>
    <row r="153" spans="1:39" x14ac:dyDescent="0.3">
      <c r="A153" s="19" t="s">
        <v>243</v>
      </c>
      <c r="B153" s="4">
        <v>2290</v>
      </c>
      <c r="D153" s="4">
        <f t="shared" si="37"/>
        <v>30493</v>
      </c>
      <c r="F153" s="4">
        <v>1063</v>
      </c>
      <c r="H153" s="4">
        <f t="shared" si="38"/>
        <v>13970</v>
      </c>
      <c r="J153" s="4">
        <v>376</v>
      </c>
      <c r="L153" s="4">
        <f t="shared" si="39"/>
        <v>5280</v>
      </c>
      <c r="N153" s="4">
        <f>'From State&amp;Country +Charts'!F166</f>
        <v>317</v>
      </c>
      <c r="P153" s="4">
        <f t="shared" si="40"/>
        <v>3905</v>
      </c>
      <c r="R153" s="4">
        <f>'From State&amp;Country +Charts'!O166</f>
        <v>386</v>
      </c>
      <c r="T153" s="4">
        <f t="shared" si="41"/>
        <v>4542</v>
      </c>
      <c r="V153" s="7">
        <f t="shared" si="30"/>
        <v>0.2437466737626397</v>
      </c>
      <c r="W153" s="7">
        <f t="shared" si="31"/>
        <v>0.11314529004789782</v>
      </c>
      <c r="X153" s="7">
        <f t="shared" si="32"/>
        <v>4.0021287919105905E-2</v>
      </c>
      <c r="Y153" s="7">
        <f t="shared" si="33"/>
        <v>3.3741351782863228E-2</v>
      </c>
      <c r="Z153" s="7">
        <f t="shared" si="34"/>
        <v>4.1085683874401278E-2</v>
      </c>
      <c r="AC153" s="4">
        <v>9395</v>
      </c>
      <c r="AD153" s="4">
        <f t="shared" si="42"/>
        <v>122768</v>
      </c>
      <c r="AE153" s="21">
        <f t="shared" si="43"/>
        <v>-2.9542402644354926E-2</v>
      </c>
      <c r="AG153" s="4">
        <f t="shared" si="35"/>
        <v>9395</v>
      </c>
      <c r="AH153" s="4">
        <v>3853</v>
      </c>
      <c r="AI153" s="4">
        <f t="shared" si="36"/>
        <v>5542</v>
      </c>
      <c r="AJ153" s="4">
        <f t="shared" si="44"/>
        <v>44077</v>
      </c>
      <c r="AK153" s="4">
        <f t="shared" si="46"/>
        <v>3673.0833333333335</v>
      </c>
      <c r="AL153" s="4">
        <f t="shared" si="45"/>
        <v>78691</v>
      </c>
      <c r="AM153" s="20">
        <v>8.004257583821181E-2</v>
      </c>
    </row>
    <row r="154" spans="1:39" x14ac:dyDescent="0.3">
      <c r="A154" s="19" t="s">
        <v>244</v>
      </c>
      <c r="B154" s="4">
        <v>2014</v>
      </c>
      <c r="D154" s="4">
        <f t="shared" si="37"/>
        <v>30245</v>
      </c>
      <c r="F154" s="4">
        <v>1018</v>
      </c>
      <c r="H154" s="4">
        <f t="shared" si="38"/>
        <v>13984</v>
      </c>
      <c r="J154" s="4">
        <v>367</v>
      </c>
      <c r="L154" s="4">
        <f t="shared" si="39"/>
        <v>5274</v>
      </c>
      <c r="N154" s="4">
        <f>'From State&amp;Country +Charts'!F167</f>
        <v>238</v>
      </c>
      <c r="P154" s="4">
        <f t="shared" si="40"/>
        <v>3897</v>
      </c>
      <c r="R154" s="4">
        <f>'From State&amp;Country +Charts'!O167</f>
        <v>330</v>
      </c>
      <c r="T154" s="4">
        <f t="shared" si="41"/>
        <v>4570</v>
      </c>
      <c r="V154" s="7">
        <f t="shared" si="30"/>
        <v>0.24303125377096657</v>
      </c>
      <c r="W154" s="7">
        <f t="shared" si="31"/>
        <v>0.12284300711958489</v>
      </c>
      <c r="X154" s="7">
        <f t="shared" si="32"/>
        <v>4.4286231446844453E-2</v>
      </c>
      <c r="Y154" s="7">
        <f t="shared" si="33"/>
        <v>2.8719681428743815E-2</v>
      </c>
      <c r="Z154" s="7">
        <f t="shared" si="34"/>
        <v>3.982140702304815E-2</v>
      </c>
      <c r="AC154" s="4">
        <v>8287</v>
      </c>
      <c r="AD154" s="4">
        <f t="shared" si="42"/>
        <v>122296</v>
      </c>
      <c r="AE154" s="21">
        <f t="shared" si="43"/>
        <v>-5.3887430071925979E-2</v>
      </c>
      <c r="AG154" s="4">
        <f t="shared" si="35"/>
        <v>8287</v>
      </c>
      <c r="AH154" s="4">
        <v>8967</v>
      </c>
      <c r="AI154" s="4">
        <f t="shared" si="36"/>
        <v>-680</v>
      </c>
      <c r="AJ154" s="4">
        <f t="shared" si="44"/>
        <v>39855</v>
      </c>
      <c r="AK154" s="4">
        <f t="shared" si="46"/>
        <v>3321.25</v>
      </c>
      <c r="AL154" s="4">
        <f t="shared" si="45"/>
        <v>82441</v>
      </c>
      <c r="AM154" s="20">
        <v>9.7140098950162901E-2</v>
      </c>
    </row>
    <row r="155" spans="1:39" x14ac:dyDescent="0.3">
      <c r="A155" s="19" t="s">
        <v>245</v>
      </c>
      <c r="B155" s="4">
        <v>2812</v>
      </c>
      <c r="D155" s="4">
        <f t="shared" si="37"/>
        <v>30687</v>
      </c>
      <c r="F155" s="4">
        <v>1467</v>
      </c>
      <c r="H155" s="4">
        <f t="shared" si="38"/>
        <v>14341</v>
      </c>
      <c r="J155" s="4">
        <v>481</v>
      </c>
      <c r="L155" s="4">
        <f t="shared" si="39"/>
        <v>5398</v>
      </c>
      <c r="N155" s="4">
        <f>'From State&amp;Country +Charts'!F168</f>
        <v>347</v>
      </c>
      <c r="P155" s="4">
        <f t="shared" si="40"/>
        <v>3974</v>
      </c>
      <c r="R155" s="4">
        <f>'From State&amp;Country +Charts'!O168</f>
        <v>481</v>
      </c>
      <c r="T155" s="4">
        <f t="shared" si="41"/>
        <v>4681</v>
      </c>
      <c r="V155" s="7">
        <f t="shared" si="30"/>
        <v>0.23860840050912177</v>
      </c>
      <c r="W155" s="7">
        <f t="shared" si="31"/>
        <v>0.12448027153160797</v>
      </c>
      <c r="X155" s="7">
        <f t="shared" si="32"/>
        <v>4.081459482392872E-2</v>
      </c>
      <c r="Y155" s="7">
        <f t="shared" si="33"/>
        <v>2.9444208739923632E-2</v>
      </c>
      <c r="Z155" s="7">
        <f t="shared" si="34"/>
        <v>4.081459482392872E-2</v>
      </c>
      <c r="AC155" s="4">
        <v>11785</v>
      </c>
      <c r="AD155" s="4">
        <f t="shared" si="42"/>
        <v>124881</v>
      </c>
      <c r="AE155" s="21">
        <f t="shared" si="43"/>
        <v>0.28097826086956523</v>
      </c>
      <c r="AG155" s="4">
        <f t="shared" si="35"/>
        <v>11785</v>
      </c>
      <c r="AH155" s="4">
        <v>10098</v>
      </c>
      <c r="AI155" s="4">
        <f t="shared" si="36"/>
        <v>1687</v>
      </c>
      <c r="AJ155" s="4">
        <f t="shared" si="44"/>
        <v>38270</v>
      </c>
      <c r="AK155" s="4">
        <f t="shared" si="46"/>
        <v>3189.1666666666665</v>
      </c>
      <c r="AL155" s="4">
        <f t="shared" si="45"/>
        <v>86611</v>
      </c>
      <c r="AM155" s="20">
        <v>9.1641917691981337E-2</v>
      </c>
    </row>
    <row r="156" spans="1:39" x14ac:dyDescent="0.3">
      <c r="A156" s="19" t="s">
        <v>246</v>
      </c>
      <c r="B156" s="4">
        <v>2081</v>
      </c>
      <c r="D156" s="4">
        <f t="shared" si="37"/>
        <v>29917</v>
      </c>
      <c r="F156" s="4">
        <v>1074</v>
      </c>
      <c r="H156" s="4">
        <f t="shared" si="38"/>
        <v>14094</v>
      </c>
      <c r="J156" s="4">
        <v>391</v>
      </c>
      <c r="L156" s="4">
        <f t="shared" si="39"/>
        <v>5320</v>
      </c>
      <c r="N156" s="4">
        <f>'From State&amp;Country +Charts'!F169</f>
        <v>300</v>
      </c>
      <c r="P156" s="4">
        <f t="shared" si="40"/>
        <v>3925</v>
      </c>
      <c r="R156" s="4">
        <f>'From State&amp;Country +Charts'!O169</f>
        <v>335</v>
      </c>
      <c r="T156" s="4">
        <f t="shared" si="41"/>
        <v>4584</v>
      </c>
      <c r="V156" s="7">
        <f t="shared" si="30"/>
        <v>0.23350538599640933</v>
      </c>
      <c r="W156" s="7">
        <f t="shared" si="31"/>
        <v>0.12051166965888689</v>
      </c>
      <c r="X156" s="7">
        <f t="shared" si="32"/>
        <v>4.3873429084380612E-2</v>
      </c>
      <c r="Y156" s="7">
        <f t="shared" si="33"/>
        <v>3.3662477558348294E-2</v>
      </c>
      <c r="Z156" s="7">
        <f t="shared" si="34"/>
        <v>3.7589766606822263E-2</v>
      </c>
      <c r="AC156" s="4">
        <v>8912</v>
      </c>
      <c r="AD156" s="4">
        <f t="shared" si="42"/>
        <v>122438</v>
      </c>
      <c r="AE156" s="21">
        <f t="shared" si="43"/>
        <v>-0.21514751210920302</v>
      </c>
      <c r="AG156" s="4">
        <f t="shared" si="35"/>
        <v>8912</v>
      </c>
      <c r="AH156" s="4">
        <v>5793</v>
      </c>
      <c r="AI156" s="4">
        <f t="shared" si="36"/>
        <v>3119</v>
      </c>
      <c r="AJ156" s="4">
        <f t="shared" si="44"/>
        <v>40101</v>
      </c>
      <c r="AK156" s="4">
        <f t="shared" si="46"/>
        <v>3341.75</v>
      </c>
      <c r="AL156" s="4">
        <f t="shared" si="45"/>
        <v>82337</v>
      </c>
      <c r="AM156" s="20">
        <v>8.9093357271095158E-2</v>
      </c>
    </row>
    <row r="157" spans="1:39" x14ac:dyDescent="0.3">
      <c r="A157" s="19" t="s">
        <v>247</v>
      </c>
      <c r="B157" s="4">
        <v>2118</v>
      </c>
      <c r="D157" s="4">
        <f t="shared" si="37"/>
        <v>29780</v>
      </c>
      <c r="F157" s="4">
        <v>1122</v>
      </c>
      <c r="H157" s="4">
        <f t="shared" si="38"/>
        <v>14246</v>
      </c>
      <c r="J157" s="4">
        <v>378</v>
      </c>
      <c r="L157" s="4">
        <f t="shared" si="39"/>
        <v>5321</v>
      </c>
      <c r="N157" s="4">
        <f>'From State&amp;Country +Charts'!F170</f>
        <v>287</v>
      </c>
      <c r="P157" s="4">
        <f t="shared" si="40"/>
        <v>3951</v>
      </c>
      <c r="R157" s="4">
        <f>'From State&amp;Country +Charts'!O170</f>
        <v>350</v>
      </c>
      <c r="T157" s="4">
        <f t="shared" si="41"/>
        <v>4607</v>
      </c>
      <c r="V157" s="7">
        <f t="shared" si="30"/>
        <v>0.23426612100431368</v>
      </c>
      <c r="W157" s="7">
        <f t="shared" si="31"/>
        <v>0.12410131622608118</v>
      </c>
      <c r="X157" s="7">
        <f t="shared" si="32"/>
        <v>4.1809534343546069E-2</v>
      </c>
      <c r="Y157" s="7">
        <f t="shared" si="33"/>
        <v>3.1744276075655345E-2</v>
      </c>
      <c r="Z157" s="7">
        <f t="shared" si="34"/>
        <v>3.8712531799579696E-2</v>
      </c>
      <c r="AC157" s="4">
        <v>9041</v>
      </c>
      <c r="AD157" s="4">
        <f t="shared" si="42"/>
        <v>122792</v>
      </c>
      <c r="AE157" s="21">
        <f t="shared" si="43"/>
        <v>4.0750546794060094E-2</v>
      </c>
      <c r="AG157" s="4">
        <f t="shared" si="35"/>
        <v>9041</v>
      </c>
      <c r="AH157" s="4">
        <v>8045</v>
      </c>
      <c r="AI157" s="4">
        <f t="shared" si="36"/>
        <v>996</v>
      </c>
      <c r="AJ157" s="4">
        <f t="shared" si="44"/>
        <v>36448</v>
      </c>
      <c r="AK157" s="4">
        <f t="shared" si="46"/>
        <v>3037.3333333333335</v>
      </c>
      <c r="AL157" s="4">
        <f t="shared" si="45"/>
        <v>86344</v>
      </c>
      <c r="AM157" s="20">
        <v>8.7600929100763184E-2</v>
      </c>
    </row>
    <row r="158" spans="1:39" x14ac:dyDescent="0.3">
      <c r="A158" s="19" t="s">
        <v>248</v>
      </c>
      <c r="B158" s="4">
        <v>2782</v>
      </c>
      <c r="D158" s="4">
        <f t="shared" si="37"/>
        <v>30186</v>
      </c>
      <c r="F158" s="4">
        <v>1461</v>
      </c>
      <c r="H158" s="4">
        <f t="shared" si="38"/>
        <v>14626</v>
      </c>
      <c r="J158" s="4">
        <v>568</v>
      </c>
      <c r="L158" s="4">
        <f t="shared" si="39"/>
        <v>5455</v>
      </c>
      <c r="N158" s="4">
        <f>'From State&amp;Country +Charts'!F171</f>
        <v>443</v>
      </c>
      <c r="P158" s="4">
        <f t="shared" si="40"/>
        <v>4028</v>
      </c>
      <c r="R158" s="4">
        <f>'From State&amp;Country +Charts'!O171</f>
        <v>421</v>
      </c>
      <c r="T158" s="4">
        <f t="shared" si="41"/>
        <v>4651</v>
      </c>
      <c r="V158" s="7">
        <f t="shared" si="30"/>
        <v>0.22329239906894616</v>
      </c>
      <c r="W158" s="7">
        <f t="shared" si="31"/>
        <v>0.11726462797977366</v>
      </c>
      <c r="X158" s="7">
        <f t="shared" si="32"/>
        <v>4.5589533670439039E-2</v>
      </c>
      <c r="Y158" s="7">
        <f t="shared" si="33"/>
        <v>3.5556625732402279E-2</v>
      </c>
      <c r="Z158" s="7">
        <f t="shared" si="34"/>
        <v>3.379083393530781E-2</v>
      </c>
      <c r="AC158" s="4">
        <v>12459</v>
      </c>
      <c r="AD158" s="4">
        <f t="shared" si="42"/>
        <v>125597</v>
      </c>
      <c r="AE158" s="21">
        <f t="shared" si="43"/>
        <v>0.29055313859540077</v>
      </c>
      <c r="AG158" s="4">
        <f t="shared" si="35"/>
        <v>12459</v>
      </c>
      <c r="AH158" s="4">
        <v>6611</v>
      </c>
      <c r="AI158" s="4">
        <f t="shared" si="36"/>
        <v>5848</v>
      </c>
      <c r="AJ158" s="4">
        <f t="shared" si="44"/>
        <v>37262</v>
      </c>
      <c r="AK158" s="4">
        <f t="shared" si="46"/>
        <v>3105.1666666666665</v>
      </c>
      <c r="AL158" s="4">
        <f t="shared" si="45"/>
        <v>88335</v>
      </c>
      <c r="AM158" s="20">
        <v>9.1018540813869495E-2</v>
      </c>
    </row>
    <row r="159" spans="1:39" x14ac:dyDescent="0.3">
      <c r="A159" s="19" t="s">
        <v>249</v>
      </c>
      <c r="B159" s="4">
        <v>2499</v>
      </c>
      <c r="D159" s="4">
        <f t="shared" si="37"/>
        <v>29632</v>
      </c>
      <c r="F159" s="4">
        <v>1187</v>
      </c>
      <c r="H159" s="4">
        <f t="shared" si="38"/>
        <v>14550</v>
      </c>
      <c r="J159" s="4">
        <v>474</v>
      </c>
      <c r="L159" s="4">
        <f t="shared" si="39"/>
        <v>5368</v>
      </c>
      <c r="N159" s="4">
        <f>'From State&amp;Country +Charts'!F172</f>
        <v>358</v>
      </c>
      <c r="P159" s="4">
        <f t="shared" si="40"/>
        <v>3965</v>
      </c>
      <c r="R159" s="4">
        <f>'From State&amp;Country +Charts'!O172</f>
        <v>447</v>
      </c>
      <c r="T159" s="4">
        <f t="shared" si="41"/>
        <v>4662</v>
      </c>
      <c r="V159" s="7">
        <f t="shared" si="30"/>
        <v>0.2247908608437528</v>
      </c>
      <c r="W159" s="7">
        <f t="shared" si="31"/>
        <v>0.1067734100926509</v>
      </c>
      <c r="X159" s="7">
        <f t="shared" si="32"/>
        <v>4.2637402176846272E-2</v>
      </c>
      <c r="Y159" s="7">
        <f t="shared" si="33"/>
        <v>3.2202932445803724E-2</v>
      </c>
      <c r="Z159" s="7">
        <f t="shared" si="34"/>
        <v>4.0208689394620849E-2</v>
      </c>
      <c r="AC159" s="4">
        <v>11117</v>
      </c>
      <c r="AD159" s="4">
        <f t="shared" si="42"/>
        <v>124537</v>
      </c>
      <c r="AE159" s="21">
        <f t="shared" si="43"/>
        <v>-8.7049355342038282E-2</v>
      </c>
      <c r="AG159" s="4">
        <f t="shared" si="35"/>
        <v>11117</v>
      </c>
      <c r="AH159" s="4">
        <v>7548</v>
      </c>
      <c r="AI159" s="4">
        <f t="shared" si="36"/>
        <v>3569</v>
      </c>
      <c r="AJ159" s="4">
        <f t="shared" si="44"/>
        <v>34845</v>
      </c>
      <c r="AK159" s="4">
        <f t="shared" si="46"/>
        <v>2903.75</v>
      </c>
      <c r="AL159" s="4">
        <f t="shared" si="45"/>
        <v>89692</v>
      </c>
      <c r="AM159" s="20">
        <v>8.0057569488171262E-2</v>
      </c>
    </row>
    <row r="160" spans="1:39" x14ac:dyDescent="0.3">
      <c r="A160" s="19" t="s">
        <v>250</v>
      </c>
      <c r="B160" s="4">
        <v>3412</v>
      </c>
      <c r="D160" s="4">
        <f t="shared" si="37"/>
        <v>30387</v>
      </c>
      <c r="F160" s="4">
        <v>1644</v>
      </c>
      <c r="H160" s="4">
        <f t="shared" si="38"/>
        <v>14845</v>
      </c>
      <c r="J160" s="4">
        <v>667</v>
      </c>
      <c r="L160" s="4">
        <f t="shared" si="39"/>
        <v>5593</v>
      </c>
      <c r="N160" s="4">
        <f>'From State&amp;Country +Charts'!F173</f>
        <v>522</v>
      </c>
      <c r="P160" s="4">
        <f t="shared" si="40"/>
        <v>4132</v>
      </c>
      <c r="R160" s="4">
        <f>'From State&amp;Country +Charts'!O173</f>
        <v>512</v>
      </c>
      <c r="T160" s="4">
        <f t="shared" si="41"/>
        <v>4808</v>
      </c>
      <c r="V160" s="7">
        <f t="shared" si="30"/>
        <v>0.22500659456607755</v>
      </c>
      <c r="W160" s="7">
        <f t="shared" si="31"/>
        <v>0.10841466631495647</v>
      </c>
      <c r="X160" s="7">
        <f t="shared" si="32"/>
        <v>4.3985755737272487E-2</v>
      </c>
      <c r="Y160" s="7">
        <f t="shared" si="33"/>
        <v>3.442363492482195E-2</v>
      </c>
      <c r="Z160" s="7">
        <f t="shared" si="34"/>
        <v>3.376417831706674E-2</v>
      </c>
      <c r="AC160" s="4">
        <v>15164</v>
      </c>
      <c r="AD160" s="4">
        <f t="shared" si="42"/>
        <v>128821</v>
      </c>
      <c r="AE160" s="21">
        <f t="shared" si="43"/>
        <v>0.39375000000000004</v>
      </c>
      <c r="AG160" s="4">
        <f t="shared" si="35"/>
        <v>15164</v>
      </c>
      <c r="AH160" s="4">
        <v>7626</v>
      </c>
      <c r="AI160" s="4">
        <f t="shared" si="36"/>
        <v>7538</v>
      </c>
      <c r="AJ160" s="4">
        <f t="shared" si="44"/>
        <v>42202</v>
      </c>
      <c r="AK160" s="4">
        <f t="shared" si="46"/>
        <v>3516.8333333333335</v>
      </c>
      <c r="AL160" s="4">
        <f t="shared" si="45"/>
        <v>86619</v>
      </c>
      <c r="AM160" s="20">
        <v>8.1838565022421525E-2</v>
      </c>
    </row>
    <row r="161" spans="1:39" x14ac:dyDescent="0.3">
      <c r="A161" s="19" t="s">
        <v>251</v>
      </c>
      <c r="B161" s="4">
        <v>3186</v>
      </c>
      <c r="D161" s="4">
        <f t="shared" si="37"/>
        <v>30156</v>
      </c>
      <c r="F161" s="4">
        <v>1559</v>
      </c>
      <c r="H161" s="4">
        <f t="shared" si="38"/>
        <v>14821</v>
      </c>
      <c r="J161" s="4">
        <v>575</v>
      </c>
      <c r="L161" s="4">
        <f t="shared" si="39"/>
        <v>5522</v>
      </c>
      <c r="N161" s="4">
        <f>'From State&amp;Country +Charts'!F174</f>
        <v>458</v>
      </c>
      <c r="P161" s="4">
        <f t="shared" si="40"/>
        <v>4158</v>
      </c>
      <c r="R161" s="4">
        <f>'From State&amp;Country +Charts'!O174</f>
        <v>454</v>
      </c>
      <c r="T161" s="4">
        <f t="shared" si="41"/>
        <v>4731</v>
      </c>
      <c r="V161" s="7">
        <f t="shared" si="30"/>
        <v>0.22503178415030373</v>
      </c>
      <c r="W161" s="7">
        <f t="shared" si="31"/>
        <v>0.11011442294109337</v>
      </c>
      <c r="X161" s="7">
        <f t="shared" si="32"/>
        <v>4.061308094363611E-2</v>
      </c>
      <c r="Y161" s="7">
        <f t="shared" si="33"/>
        <v>3.2349201864670149E-2</v>
      </c>
      <c r="Z161" s="7">
        <f t="shared" si="34"/>
        <v>3.2066676084192683E-2</v>
      </c>
      <c r="AC161" s="4">
        <v>14158</v>
      </c>
      <c r="AD161" s="4">
        <f t="shared" si="42"/>
        <v>128960</v>
      </c>
      <c r="AE161" s="21">
        <f t="shared" si="43"/>
        <v>9.9151152007990184E-3</v>
      </c>
      <c r="AG161" s="4">
        <f t="shared" si="35"/>
        <v>14158</v>
      </c>
      <c r="AH161" s="4">
        <v>5114</v>
      </c>
      <c r="AI161" s="4">
        <f t="shared" si="36"/>
        <v>9044</v>
      </c>
      <c r="AJ161" s="4">
        <f t="shared" si="44"/>
        <v>43972</v>
      </c>
      <c r="AK161" s="4">
        <f t="shared" si="46"/>
        <v>3664.3333333333335</v>
      </c>
      <c r="AL161" s="4">
        <f t="shared" si="45"/>
        <v>84988</v>
      </c>
      <c r="AM161" s="20">
        <v>8.2426896454301457E-2</v>
      </c>
    </row>
    <row r="162" spans="1:39" x14ac:dyDescent="0.3">
      <c r="A162" s="19" t="s">
        <v>252</v>
      </c>
      <c r="B162" s="4">
        <v>2943</v>
      </c>
      <c r="D162" s="4">
        <f t="shared" si="37"/>
        <v>30582</v>
      </c>
      <c r="F162" s="4">
        <v>1627</v>
      </c>
      <c r="H162" s="4">
        <f t="shared" si="38"/>
        <v>15259</v>
      </c>
      <c r="J162" s="4">
        <v>571</v>
      </c>
      <c r="L162" s="4">
        <f t="shared" si="39"/>
        <v>5637</v>
      </c>
      <c r="N162" s="4">
        <f>'From State&amp;Country +Charts'!F175</f>
        <v>432</v>
      </c>
      <c r="P162" s="4">
        <f t="shared" si="40"/>
        <v>4258</v>
      </c>
      <c r="R162" s="4">
        <f>'From State&amp;Country +Charts'!O175</f>
        <v>498</v>
      </c>
      <c r="T162" s="4">
        <f t="shared" si="41"/>
        <v>4843</v>
      </c>
      <c r="V162" s="7">
        <f t="shared" si="30"/>
        <v>0.22026794401616645</v>
      </c>
      <c r="W162" s="7">
        <f t="shared" si="31"/>
        <v>0.12177232243095577</v>
      </c>
      <c r="X162" s="7">
        <f t="shared" si="32"/>
        <v>4.2736322131576979E-2</v>
      </c>
      <c r="Y162" s="7">
        <f t="shared" si="33"/>
        <v>3.2332909213382229E-2</v>
      </c>
      <c r="Z162" s="7">
        <f t="shared" si="34"/>
        <v>3.7272659232093407E-2</v>
      </c>
      <c r="AC162" s="4">
        <v>13361</v>
      </c>
      <c r="AD162" s="4">
        <f t="shared" si="42"/>
        <v>132036</v>
      </c>
      <c r="AE162" s="21">
        <f t="shared" si="43"/>
        <v>0.29907632474477386</v>
      </c>
      <c r="AG162" s="4">
        <f t="shared" si="35"/>
        <v>13361</v>
      </c>
      <c r="AH162" s="4">
        <v>9976</v>
      </c>
      <c r="AI162" s="4">
        <f t="shared" si="36"/>
        <v>3385</v>
      </c>
      <c r="AJ162" s="4">
        <f t="shared" si="44"/>
        <v>44663</v>
      </c>
      <c r="AK162" s="4">
        <f t="shared" si="46"/>
        <v>3721.9166666666665</v>
      </c>
      <c r="AL162" s="4">
        <f t="shared" si="45"/>
        <v>87373</v>
      </c>
      <c r="AM162" s="20">
        <v>9.0113015492852333E-2</v>
      </c>
    </row>
    <row r="163" spans="1:39" x14ac:dyDescent="0.3">
      <c r="A163" s="19" t="s">
        <v>253</v>
      </c>
      <c r="B163" s="4">
        <v>2792</v>
      </c>
      <c r="D163" s="4">
        <f t="shared" si="37"/>
        <v>31320</v>
      </c>
      <c r="F163" s="4">
        <v>1549</v>
      </c>
      <c r="H163" s="4">
        <f t="shared" si="38"/>
        <v>15865</v>
      </c>
      <c r="J163" s="4">
        <v>486</v>
      </c>
      <c r="L163" s="4">
        <f t="shared" si="39"/>
        <v>5760</v>
      </c>
      <c r="N163" s="4">
        <f>'From State&amp;Country +Charts'!F176</f>
        <v>374</v>
      </c>
      <c r="P163" s="4">
        <f t="shared" si="40"/>
        <v>4368</v>
      </c>
      <c r="R163" s="4">
        <f>'From State&amp;Country +Charts'!O176</f>
        <v>438</v>
      </c>
      <c r="T163" s="4">
        <f t="shared" si="41"/>
        <v>5000</v>
      </c>
      <c r="V163" s="7">
        <f t="shared" si="30"/>
        <v>0.22704724729608847</v>
      </c>
      <c r="W163" s="7">
        <f t="shared" si="31"/>
        <v>0.1259656826868342</v>
      </c>
      <c r="X163" s="7">
        <f t="shared" si="32"/>
        <v>3.9521834593803366E-2</v>
      </c>
      <c r="Y163" s="7">
        <f t="shared" si="33"/>
        <v>3.0413922094819874E-2</v>
      </c>
      <c r="Z163" s="7">
        <f t="shared" si="34"/>
        <v>3.561844352281044E-2</v>
      </c>
      <c r="AC163" s="4">
        <v>12297</v>
      </c>
      <c r="AD163" s="4">
        <f t="shared" si="42"/>
        <v>135896</v>
      </c>
      <c r="AE163" s="21">
        <f t="shared" si="43"/>
        <v>0.45750859310181347</v>
      </c>
      <c r="AG163" s="4">
        <f t="shared" si="35"/>
        <v>12297</v>
      </c>
      <c r="AH163" s="4">
        <v>6711</v>
      </c>
      <c r="AI163" s="4">
        <f t="shared" si="36"/>
        <v>5586</v>
      </c>
      <c r="AJ163" s="4">
        <f t="shared" si="44"/>
        <v>48821</v>
      </c>
      <c r="AK163" s="4">
        <f t="shared" si="46"/>
        <v>4068.4166666666665</v>
      </c>
      <c r="AL163" s="4">
        <f t="shared" si="45"/>
        <v>87075</v>
      </c>
      <c r="AM163" s="20">
        <v>9.4413271529641379E-2</v>
      </c>
    </row>
    <row r="164" spans="1:39" x14ac:dyDescent="0.3">
      <c r="A164" s="19" t="s">
        <v>254</v>
      </c>
      <c r="B164" s="4">
        <v>1235</v>
      </c>
      <c r="D164" s="4">
        <f t="shared" si="37"/>
        <v>30164</v>
      </c>
      <c r="F164" s="4">
        <v>699</v>
      </c>
      <c r="H164" s="4">
        <f t="shared" si="38"/>
        <v>15470</v>
      </c>
      <c r="J164" s="4">
        <v>235</v>
      </c>
      <c r="L164" s="4">
        <f t="shared" si="39"/>
        <v>5569</v>
      </c>
      <c r="N164" s="4">
        <f>'From State&amp;Country +Charts'!F177</f>
        <v>156</v>
      </c>
      <c r="P164" s="4">
        <f t="shared" si="40"/>
        <v>4232</v>
      </c>
      <c r="R164" s="4">
        <f>'From State&amp;Country +Charts'!O177</f>
        <v>191</v>
      </c>
      <c r="T164" s="4">
        <f t="shared" si="41"/>
        <v>4843</v>
      </c>
      <c r="V164" s="7">
        <f t="shared" si="30"/>
        <v>0.22085121602288985</v>
      </c>
      <c r="W164" s="7">
        <f t="shared" si="31"/>
        <v>0.125</v>
      </c>
      <c r="X164" s="7">
        <f t="shared" si="32"/>
        <v>4.2024320457796853E-2</v>
      </c>
      <c r="Y164" s="7">
        <f t="shared" si="33"/>
        <v>2.7896995708154508E-2</v>
      </c>
      <c r="Z164" s="7">
        <f t="shared" si="34"/>
        <v>3.415593705293276E-2</v>
      </c>
      <c r="AC164" s="4">
        <v>5592</v>
      </c>
      <c r="AD164" s="4">
        <f t="shared" si="42"/>
        <v>131568</v>
      </c>
      <c r="AE164" s="21">
        <f t="shared" si="43"/>
        <v>-0.43629032258064515</v>
      </c>
      <c r="AG164" s="4">
        <f t="shared" si="35"/>
        <v>5592</v>
      </c>
      <c r="AH164" s="4">
        <v>6373</v>
      </c>
      <c r="AI164" s="4">
        <f t="shared" si="36"/>
        <v>-781</v>
      </c>
      <c r="AJ164" s="4">
        <f t="shared" si="44"/>
        <v>44853</v>
      </c>
      <c r="AK164" s="4">
        <f t="shared" si="46"/>
        <v>3737.75</v>
      </c>
      <c r="AL164" s="4">
        <f t="shared" si="45"/>
        <v>86715</v>
      </c>
      <c r="AM164" s="20">
        <v>9.2274678111587988E-2</v>
      </c>
    </row>
    <row r="165" spans="1:39" x14ac:dyDescent="0.3">
      <c r="A165" s="19" t="s">
        <v>255</v>
      </c>
      <c r="B165" s="4">
        <v>2823</v>
      </c>
      <c r="D165" s="4">
        <f t="shared" si="37"/>
        <v>30697</v>
      </c>
      <c r="F165" s="4">
        <v>1597</v>
      </c>
      <c r="H165" s="4">
        <f t="shared" si="38"/>
        <v>16004</v>
      </c>
      <c r="J165" s="4">
        <v>579</v>
      </c>
      <c r="L165" s="4">
        <f t="shared" si="39"/>
        <v>5772</v>
      </c>
      <c r="N165" s="4">
        <f>'From State&amp;Country +Charts'!F178</f>
        <v>403</v>
      </c>
      <c r="P165" s="4">
        <f t="shared" si="40"/>
        <v>4318</v>
      </c>
      <c r="R165" s="4">
        <f>'From State&amp;Country +Charts'!O178</f>
        <v>512</v>
      </c>
      <c r="T165" s="4">
        <f t="shared" si="41"/>
        <v>4969</v>
      </c>
      <c r="V165" s="7">
        <f t="shared" si="30"/>
        <v>0.21344321790412824</v>
      </c>
      <c r="W165" s="7">
        <f t="shared" si="31"/>
        <v>0.12074701345833963</v>
      </c>
      <c r="X165" s="7">
        <f t="shared" si="32"/>
        <v>4.3777408135490699E-2</v>
      </c>
      <c r="Y165" s="7">
        <f t="shared" si="33"/>
        <v>3.04702858006956E-2</v>
      </c>
      <c r="Z165" s="7">
        <f t="shared" si="34"/>
        <v>3.871162861031302E-2</v>
      </c>
      <c r="AC165" s="4">
        <v>13226</v>
      </c>
      <c r="AD165" s="4">
        <f t="shared" si="42"/>
        <v>135399</v>
      </c>
      <c r="AE165" s="21">
        <f t="shared" si="43"/>
        <v>0.40777009047365631</v>
      </c>
      <c r="AG165" s="4">
        <f t="shared" si="35"/>
        <v>13226</v>
      </c>
      <c r="AH165" s="4">
        <v>7896</v>
      </c>
      <c r="AI165" s="4">
        <f t="shared" si="36"/>
        <v>5330</v>
      </c>
      <c r="AJ165" s="4">
        <f t="shared" si="44"/>
        <v>44641</v>
      </c>
      <c r="AK165" s="4">
        <f t="shared" si="46"/>
        <v>3720.0833333333335</v>
      </c>
      <c r="AL165" s="4">
        <f t="shared" si="45"/>
        <v>90758</v>
      </c>
      <c r="AM165" s="20">
        <v>8.5815817329502497E-2</v>
      </c>
    </row>
    <row r="166" spans="1:39" x14ac:dyDescent="0.3">
      <c r="A166" s="19" t="s">
        <v>256</v>
      </c>
      <c r="B166" s="4">
        <v>2308</v>
      </c>
      <c r="D166" s="4">
        <f t="shared" si="37"/>
        <v>30991</v>
      </c>
      <c r="F166" s="4">
        <v>1295</v>
      </c>
      <c r="H166" s="4">
        <f t="shared" si="38"/>
        <v>16281</v>
      </c>
      <c r="J166" s="4">
        <v>487</v>
      </c>
      <c r="L166" s="4">
        <f t="shared" si="39"/>
        <v>5892</v>
      </c>
      <c r="N166" s="4">
        <f>'From State&amp;Country +Charts'!F179</f>
        <v>347</v>
      </c>
      <c r="P166" s="4">
        <f t="shared" si="40"/>
        <v>4427</v>
      </c>
      <c r="R166" s="4">
        <f>'From State&amp;Country +Charts'!O179</f>
        <v>420</v>
      </c>
      <c r="T166" s="4">
        <f t="shared" si="41"/>
        <v>5059</v>
      </c>
      <c r="V166" s="7">
        <f t="shared" si="30"/>
        <v>0.21149088243379455</v>
      </c>
      <c r="W166" s="7">
        <f t="shared" si="31"/>
        <v>0.11866581141757537</v>
      </c>
      <c r="X166" s="7">
        <f t="shared" si="32"/>
        <v>4.4625675799505174E-2</v>
      </c>
      <c r="Y166" s="7">
        <f t="shared" si="33"/>
        <v>3.1796939430037571E-2</v>
      </c>
      <c r="Z166" s="7">
        <f t="shared" si="34"/>
        <v>3.8486209108402822E-2</v>
      </c>
      <c r="AC166" s="4">
        <v>10913</v>
      </c>
      <c r="AD166" s="4">
        <f t="shared" si="42"/>
        <v>138025</v>
      </c>
      <c r="AE166" s="21">
        <f t="shared" si="43"/>
        <v>0.316881863159165</v>
      </c>
      <c r="AG166" s="4">
        <f t="shared" si="35"/>
        <v>10913</v>
      </c>
      <c r="AH166" s="4">
        <v>5870</v>
      </c>
      <c r="AI166" s="4">
        <f t="shared" si="36"/>
        <v>5043</v>
      </c>
      <c r="AJ166" s="4">
        <f t="shared" si="44"/>
        <v>50364</v>
      </c>
      <c r="AK166" s="4">
        <f t="shared" si="46"/>
        <v>4197</v>
      </c>
      <c r="AL166" s="4">
        <f t="shared" si="45"/>
        <v>87661</v>
      </c>
      <c r="AM166" s="20">
        <v>8.6868871987537802E-2</v>
      </c>
    </row>
    <row r="167" spans="1:39" x14ac:dyDescent="0.3">
      <c r="A167" s="19" t="s">
        <v>257</v>
      </c>
      <c r="B167" s="4">
        <v>3023</v>
      </c>
      <c r="D167" s="4">
        <f t="shared" si="37"/>
        <v>31202</v>
      </c>
      <c r="F167" s="4">
        <v>1688</v>
      </c>
      <c r="H167" s="4">
        <f t="shared" si="38"/>
        <v>16502</v>
      </c>
      <c r="J167" s="4">
        <v>629</v>
      </c>
      <c r="L167" s="4">
        <f t="shared" si="39"/>
        <v>6040</v>
      </c>
      <c r="N167" s="4">
        <f>'From State&amp;Country +Charts'!F180</f>
        <v>445</v>
      </c>
      <c r="P167" s="4">
        <f t="shared" si="40"/>
        <v>4525</v>
      </c>
      <c r="R167" s="4">
        <f>'From State&amp;Country +Charts'!O180</f>
        <v>532</v>
      </c>
      <c r="T167" s="4">
        <f t="shared" si="41"/>
        <v>5110</v>
      </c>
      <c r="V167" s="7">
        <f t="shared" si="30"/>
        <v>0.21545150024944765</v>
      </c>
      <c r="W167" s="7">
        <f t="shared" si="31"/>
        <v>0.1203050388425629</v>
      </c>
      <c r="X167" s="7">
        <f t="shared" si="32"/>
        <v>4.4829306535528475E-2</v>
      </c>
      <c r="Y167" s="7">
        <f t="shared" si="33"/>
        <v>3.1715487135628252E-2</v>
      </c>
      <c r="Z167" s="7">
        <f t="shared" si="34"/>
        <v>3.7916043047537595E-2</v>
      </c>
      <c r="AC167" s="4">
        <v>14031</v>
      </c>
      <c r="AD167" s="4">
        <f t="shared" si="42"/>
        <v>140271</v>
      </c>
      <c r="AE167" s="21">
        <f t="shared" si="43"/>
        <v>0.19058124734832416</v>
      </c>
      <c r="AG167" s="4">
        <f t="shared" si="35"/>
        <v>14031</v>
      </c>
      <c r="AH167" s="4">
        <v>4903</v>
      </c>
      <c r="AI167" s="4">
        <f t="shared" si="36"/>
        <v>9128</v>
      </c>
      <c r="AJ167" s="4">
        <f t="shared" si="44"/>
        <v>57805</v>
      </c>
      <c r="AK167" s="4">
        <f t="shared" si="46"/>
        <v>4817.083333333333</v>
      </c>
      <c r="AL167" s="4">
        <f t="shared" si="45"/>
        <v>82466</v>
      </c>
      <c r="AM167" s="20">
        <v>8.7449219585204185E-2</v>
      </c>
    </row>
    <row r="168" spans="1:39" x14ac:dyDescent="0.3">
      <c r="A168" s="19" t="s">
        <v>258</v>
      </c>
      <c r="B168" s="4">
        <v>2197</v>
      </c>
      <c r="D168" s="4">
        <f t="shared" si="37"/>
        <v>31318</v>
      </c>
      <c r="F168" s="4">
        <v>1377</v>
      </c>
      <c r="H168" s="4">
        <f t="shared" si="38"/>
        <v>16805</v>
      </c>
      <c r="J168" s="4">
        <v>477</v>
      </c>
      <c r="L168" s="4">
        <f t="shared" si="39"/>
        <v>6126</v>
      </c>
      <c r="N168" s="4">
        <f>'From State&amp;Country +Charts'!F181</f>
        <v>360</v>
      </c>
      <c r="P168" s="4">
        <f t="shared" si="40"/>
        <v>4585</v>
      </c>
      <c r="R168" s="4">
        <f>'From State&amp;Country +Charts'!O181</f>
        <v>414</v>
      </c>
      <c r="T168" s="4">
        <f t="shared" si="41"/>
        <v>5189</v>
      </c>
      <c r="V168" s="7">
        <f t="shared" si="30"/>
        <v>0.20384115791426982</v>
      </c>
      <c r="W168" s="7">
        <f t="shared" si="31"/>
        <v>0.12776025236593061</v>
      </c>
      <c r="X168" s="7">
        <f t="shared" si="32"/>
        <v>4.4256819447021714E-2</v>
      </c>
      <c r="Y168" s="7">
        <f t="shared" si="33"/>
        <v>3.3401373167563558E-2</v>
      </c>
      <c r="Z168" s="7">
        <f t="shared" si="34"/>
        <v>3.8411579142698091E-2</v>
      </c>
      <c r="AC168" s="4">
        <v>10778</v>
      </c>
      <c r="AD168" s="4">
        <f t="shared" si="42"/>
        <v>142137</v>
      </c>
      <c r="AE168" s="21">
        <f t="shared" si="43"/>
        <v>0.20938061041292633</v>
      </c>
      <c r="AG168" s="4">
        <f t="shared" si="35"/>
        <v>10778</v>
      </c>
      <c r="AH168" s="4">
        <v>6054</v>
      </c>
      <c r="AI168" s="4">
        <f t="shared" si="36"/>
        <v>4724</v>
      </c>
      <c r="AJ168" s="4">
        <f t="shared" si="44"/>
        <v>59410</v>
      </c>
      <c r="AK168" s="4">
        <f t="shared" si="46"/>
        <v>4950.833333333333</v>
      </c>
      <c r="AL168" s="4">
        <f t="shared" si="45"/>
        <v>82727</v>
      </c>
      <c r="AM168" s="20">
        <v>9.3152718500649476E-2</v>
      </c>
    </row>
    <row r="169" spans="1:39" x14ac:dyDescent="0.3">
      <c r="A169" s="19" t="s">
        <v>259</v>
      </c>
      <c r="B169" s="4">
        <v>3352</v>
      </c>
      <c r="D169" s="4">
        <f t="shared" si="37"/>
        <v>32552</v>
      </c>
      <c r="F169" s="4">
        <v>1879</v>
      </c>
      <c r="H169" s="4">
        <f t="shared" si="38"/>
        <v>17562</v>
      </c>
      <c r="J169" s="4">
        <v>630</v>
      </c>
      <c r="L169" s="4">
        <f t="shared" si="39"/>
        <v>6378</v>
      </c>
      <c r="N169" s="4">
        <f>'From State&amp;Country +Charts'!F182</f>
        <v>513</v>
      </c>
      <c r="P169" s="4">
        <f t="shared" si="40"/>
        <v>4811</v>
      </c>
      <c r="R169" s="4">
        <f>'From State&amp;Country +Charts'!O182</f>
        <v>631</v>
      </c>
      <c r="T169" s="4">
        <f t="shared" si="41"/>
        <v>5470</v>
      </c>
      <c r="V169" s="7">
        <f t="shared" si="30"/>
        <v>0.20947381577302837</v>
      </c>
      <c r="W169" s="7">
        <f t="shared" si="31"/>
        <v>0.1174228221472316</v>
      </c>
      <c r="X169" s="7">
        <f t="shared" si="32"/>
        <v>3.937007874015748E-2</v>
      </c>
      <c r="Y169" s="7">
        <f t="shared" si="33"/>
        <v>3.2058492688413945E-2</v>
      </c>
      <c r="Z169" s="7">
        <f t="shared" si="34"/>
        <v>3.943257092863392E-2</v>
      </c>
      <c r="AC169" s="4">
        <v>16002</v>
      </c>
      <c r="AD169" s="4">
        <f t="shared" si="42"/>
        <v>149098</v>
      </c>
      <c r="AE169" s="21">
        <f t="shared" si="43"/>
        <v>0.76993695387678351</v>
      </c>
      <c r="AG169" s="4">
        <f t="shared" si="35"/>
        <v>16002</v>
      </c>
      <c r="AH169" s="4">
        <v>5980</v>
      </c>
      <c r="AI169" s="4">
        <f t="shared" si="36"/>
        <v>10022</v>
      </c>
      <c r="AJ169" s="4">
        <f t="shared" si="44"/>
        <v>68436</v>
      </c>
      <c r="AK169" s="4">
        <f t="shared" si="46"/>
        <v>5703</v>
      </c>
      <c r="AL169" s="4">
        <f t="shared" si="45"/>
        <v>80662</v>
      </c>
      <c r="AM169" s="20">
        <v>8.6239220097487815E-2</v>
      </c>
    </row>
    <row r="170" spans="1:39" x14ac:dyDescent="0.3">
      <c r="A170" s="19" t="s">
        <v>260</v>
      </c>
      <c r="B170" s="4">
        <v>2395</v>
      </c>
      <c r="D170" s="4">
        <f t="shared" si="37"/>
        <v>32165</v>
      </c>
      <c r="F170" s="4">
        <v>1331</v>
      </c>
      <c r="H170" s="4">
        <f t="shared" si="38"/>
        <v>17432</v>
      </c>
      <c r="J170" s="4">
        <v>519</v>
      </c>
      <c r="L170" s="4">
        <f t="shared" si="39"/>
        <v>6329</v>
      </c>
      <c r="N170" s="4">
        <f>'From State&amp;Country +Charts'!F183</f>
        <v>382</v>
      </c>
      <c r="P170" s="4">
        <f t="shared" si="40"/>
        <v>4750</v>
      </c>
      <c r="R170" s="4">
        <f>'From State&amp;Country +Charts'!O183</f>
        <v>386</v>
      </c>
      <c r="T170" s="4">
        <f t="shared" si="41"/>
        <v>5435</v>
      </c>
      <c r="V170" s="7">
        <f t="shared" si="30"/>
        <v>0.21034603899525733</v>
      </c>
      <c r="W170" s="7">
        <f t="shared" si="31"/>
        <v>0.11689794484454594</v>
      </c>
      <c r="X170" s="7">
        <f t="shared" si="32"/>
        <v>4.5582294045318814E-2</v>
      </c>
      <c r="Y170" s="7">
        <f t="shared" si="33"/>
        <v>3.3549973651853152E-2</v>
      </c>
      <c r="Z170" s="7">
        <f t="shared" si="34"/>
        <v>3.3901282276479885E-2</v>
      </c>
      <c r="AC170" s="4">
        <v>11386</v>
      </c>
      <c r="AD170" s="4">
        <f t="shared" si="42"/>
        <v>148025</v>
      </c>
      <c r="AE170" s="21">
        <f t="shared" si="43"/>
        <v>-8.6122481740107504E-2</v>
      </c>
      <c r="AG170" s="4">
        <f t="shared" si="35"/>
        <v>11386</v>
      </c>
      <c r="AH170" s="4">
        <v>8132</v>
      </c>
      <c r="AI170" s="4">
        <f t="shared" si="36"/>
        <v>3254</v>
      </c>
      <c r="AJ170" s="4">
        <f t="shared" si="44"/>
        <v>65842</v>
      </c>
      <c r="AK170" s="4">
        <f t="shared" si="46"/>
        <v>5486.833333333333</v>
      </c>
      <c r="AL170" s="4">
        <f t="shared" si="45"/>
        <v>82183</v>
      </c>
      <c r="AM170" s="20">
        <v>8.5280168628139821E-2</v>
      </c>
    </row>
    <row r="171" spans="1:39" x14ac:dyDescent="0.3">
      <c r="A171" s="19" t="s">
        <v>261</v>
      </c>
      <c r="B171" s="4">
        <v>2571</v>
      </c>
      <c r="D171" s="4">
        <f t="shared" si="37"/>
        <v>32237</v>
      </c>
      <c r="F171" s="4">
        <v>1376</v>
      </c>
      <c r="H171" s="4">
        <f t="shared" si="38"/>
        <v>17621</v>
      </c>
      <c r="J171" s="4">
        <v>541</v>
      </c>
      <c r="L171" s="4">
        <f t="shared" si="39"/>
        <v>6396</v>
      </c>
      <c r="N171" s="4">
        <f>'From State&amp;Country +Charts'!F184</f>
        <v>381</v>
      </c>
      <c r="P171" s="4">
        <f t="shared" si="40"/>
        <v>4773</v>
      </c>
      <c r="R171" s="4">
        <f>'From State&amp;Country +Charts'!O184</f>
        <v>434</v>
      </c>
      <c r="T171" s="4">
        <f t="shared" si="41"/>
        <v>5422</v>
      </c>
      <c r="V171" s="7">
        <f t="shared" si="30"/>
        <v>0.21051338737410955</v>
      </c>
      <c r="W171" s="7">
        <f t="shared" si="31"/>
        <v>0.11266683042659462</v>
      </c>
      <c r="X171" s="7">
        <f t="shared" si="32"/>
        <v>4.4297060509293378E-2</v>
      </c>
      <c r="Y171" s="7">
        <f t="shared" si="33"/>
        <v>3.1196266273642841E-2</v>
      </c>
      <c r="Z171" s="7">
        <f t="shared" si="34"/>
        <v>3.5535904364202078E-2</v>
      </c>
      <c r="AC171" s="4">
        <v>12213</v>
      </c>
      <c r="AD171" s="4">
        <f t="shared" si="42"/>
        <v>149121</v>
      </c>
      <c r="AE171" s="21">
        <f t="shared" si="43"/>
        <v>9.8587748493298655E-2</v>
      </c>
      <c r="AG171" s="4">
        <f t="shared" si="35"/>
        <v>12213</v>
      </c>
      <c r="AH171" s="4">
        <v>6976</v>
      </c>
      <c r="AI171" s="4">
        <f t="shared" si="36"/>
        <v>5237</v>
      </c>
      <c r="AJ171" s="4">
        <f t="shared" si="44"/>
        <v>67510</v>
      </c>
      <c r="AK171" s="4">
        <f t="shared" si="46"/>
        <v>5625.833333333333</v>
      </c>
      <c r="AL171" s="4">
        <f t="shared" si="45"/>
        <v>81611</v>
      </c>
      <c r="AM171" s="20">
        <v>8.400884303610906E-2</v>
      </c>
    </row>
    <row r="172" spans="1:39" x14ac:dyDescent="0.3">
      <c r="A172" s="19" t="s">
        <v>262</v>
      </c>
      <c r="B172" s="4">
        <v>3213</v>
      </c>
      <c r="D172" s="4">
        <f t="shared" si="37"/>
        <v>32038</v>
      </c>
      <c r="F172" s="4">
        <v>1882</v>
      </c>
      <c r="H172" s="4">
        <f t="shared" si="38"/>
        <v>17859</v>
      </c>
      <c r="J172" s="4">
        <v>706</v>
      </c>
      <c r="L172" s="4">
        <f t="shared" si="39"/>
        <v>6435</v>
      </c>
      <c r="N172" s="4">
        <f>'From State&amp;Country +Charts'!F185</f>
        <v>494</v>
      </c>
      <c r="P172" s="4">
        <f t="shared" si="40"/>
        <v>4745</v>
      </c>
      <c r="R172" s="4">
        <f>'From State&amp;Country +Charts'!O185</f>
        <v>562</v>
      </c>
      <c r="T172" s="4">
        <f t="shared" si="41"/>
        <v>5472</v>
      </c>
      <c r="V172" s="7">
        <f t="shared" si="30"/>
        <v>0.20241920241920242</v>
      </c>
      <c r="W172" s="7">
        <f t="shared" si="31"/>
        <v>0.11856611856611857</v>
      </c>
      <c r="X172" s="7">
        <f t="shared" si="32"/>
        <v>4.447804447804448E-2</v>
      </c>
      <c r="Y172" s="7">
        <f t="shared" si="33"/>
        <v>3.1122031122031123E-2</v>
      </c>
      <c r="Z172" s="7">
        <f t="shared" si="34"/>
        <v>3.5406035406035409E-2</v>
      </c>
      <c r="AC172" s="4">
        <v>15873</v>
      </c>
      <c r="AD172" s="4">
        <f t="shared" si="42"/>
        <v>149830</v>
      </c>
      <c r="AE172" s="21">
        <f t="shared" si="43"/>
        <v>4.6755473489844324E-2</v>
      </c>
      <c r="AG172" s="4">
        <f t="shared" si="35"/>
        <v>15873</v>
      </c>
      <c r="AH172" s="4">
        <v>4323</v>
      </c>
      <c r="AI172" s="4">
        <f t="shared" si="36"/>
        <v>11550</v>
      </c>
      <c r="AJ172" s="4">
        <f t="shared" si="44"/>
        <v>71522</v>
      </c>
      <c r="AK172" s="4">
        <f t="shared" si="46"/>
        <v>5960.166666666667</v>
      </c>
      <c r="AL172" s="4">
        <f t="shared" si="45"/>
        <v>78308</v>
      </c>
      <c r="AM172" s="20">
        <v>8.7507087507087508E-2</v>
      </c>
    </row>
    <row r="173" spans="1:39" x14ac:dyDescent="0.3">
      <c r="A173" s="19" t="s">
        <v>263</v>
      </c>
      <c r="B173" s="4">
        <v>2661</v>
      </c>
      <c r="D173" s="4">
        <f t="shared" si="37"/>
        <v>31513</v>
      </c>
      <c r="F173" s="4">
        <v>1596</v>
      </c>
      <c r="H173" s="4">
        <f t="shared" si="38"/>
        <v>17896</v>
      </c>
      <c r="J173" s="4">
        <v>538</v>
      </c>
      <c r="L173" s="4">
        <f t="shared" si="39"/>
        <v>6398</v>
      </c>
      <c r="N173" s="4">
        <f>'From State&amp;Country +Charts'!F186</f>
        <v>389</v>
      </c>
      <c r="P173" s="4">
        <f t="shared" si="40"/>
        <v>4676</v>
      </c>
      <c r="R173" s="4">
        <f>'From State&amp;Country +Charts'!O186</f>
        <v>489</v>
      </c>
      <c r="T173" s="4">
        <f t="shared" si="41"/>
        <v>5507</v>
      </c>
      <c r="V173" s="7">
        <f t="shared" si="30"/>
        <v>0.20244978697504565</v>
      </c>
      <c r="W173" s="7">
        <f t="shared" si="31"/>
        <v>0.12142422398052344</v>
      </c>
      <c r="X173" s="7">
        <f t="shared" si="32"/>
        <v>4.0931223371880709E-2</v>
      </c>
      <c r="Y173" s="7">
        <f t="shared" si="33"/>
        <v>2.9595252586731589E-2</v>
      </c>
      <c r="Z173" s="7">
        <f t="shared" si="34"/>
        <v>3.7203286670724284E-2</v>
      </c>
      <c r="AC173" s="4">
        <v>13144</v>
      </c>
      <c r="AD173" s="4">
        <f t="shared" si="42"/>
        <v>148816</v>
      </c>
      <c r="AE173" s="21">
        <f t="shared" si="43"/>
        <v>-7.162028535103826E-2</v>
      </c>
      <c r="AG173" s="4">
        <f t="shared" si="35"/>
        <v>13144</v>
      </c>
      <c r="AH173" s="4">
        <v>6586</v>
      </c>
      <c r="AI173" s="4">
        <f t="shared" si="36"/>
        <v>6558</v>
      </c>
      <c r="AJ173" s="4">
        <f t="shared" si="44"/>
        <v>69036</v>
      </c>
      <c r="AK173" s="4">
        <f t="shared" si="46"/>
        <v>5753</v>
      </c>
      <c r="AL173" s="4">
        <f t="shared" si="45"/>
        <v>79780</v>
      </c>
      <c r="AM173" s="20">
        <v>9.0687766281192933E-2</v>
      </c>
    </row>
    <row r="174" spans="1:39" x14ac:dyDescent="0.3">
      <c r="A174" s="19" t="s">
        <v>264</v>
      </c>
      <c r="B174" s="4">
        <v>2511</v>
      </c>
      <c r="D174" s="4">
        <f t="shared" si="37"/>
        <v>31081</v>
      </c>
      <c r="F174" s="4">
        <v>1513</v>
      </c>
      <c r="H174" s="4">
        <f t="shared" si="38"/>
        <v>17782</v>
      </c>
      <c r="J174" s="4">
        <v>533</v>
      </c>
      <c r="L174" s="4">
        <f t="shared" si="39"/>
        <v>6360</v>
      </c>
      <c r="N174" s="4">
        <f>'From State&amp;Country +Charts'!F187</f>
        <v>300</v>
      </c>
      <c r="P174" s="4">
        <f t="shared" si="40"/>
        <v>4544</v>
      </c>
      <c r="R174" s="4">
        <f>'From State&amp;Country +Charts'!O187</f>
        <v>418</v>
      </c>
      <c r="T174" s="4">
        <f t="shared" si="41"/>
        <v>5427</v>
      </c>
      <c r="V174" s="7">
        <f t="shared" si="30"/>
        <v>0.2107250755287009</v>
      </c>
      <c r="W174" s="7">
        <f t="shared" si="31"/>
        <v>0.12697213830144344</v>
      </c>
      <c r="X174" s="7">
        <f t="shared" si="32"/>
        <v>4.4729775092312858E-2</v>
      </c>
      <c r="Y174" s="7">
        <f t="shared" si="33"/>
        <v>2.5176233635448138E-2</v>
      </c>
      <c r="Z174" s="7">
        <f t="shared" si="34"/>
        <v>3.5078885532057735E-2</v>
      </c>
      <c r="AC174" s="4">
        <v>11916</v>
      </c>
      <c r="AD174" s="4">
        <f t="shared" si="42"/>
        <v>147371</v>
      </c>
      <c r="AE174" s="21">
        <f t="shared" si="43"/>
        <v>-0.10815058753087348</v>
      </c>
      <c r="AG174" s="4">
        <f t="shared" si="35"/>
        <v>11916</v>
      </c>
      <c r="AH174" s="4">
        <v>6870</v>
      </c>
      <c r="AI174" s="4">
        <f t="shared" si="36"/>
        <v>5046</v>
      </c>
      <c r="AJ174" s="4">
        <f t="shared" si="44"/>
        <v>70697</v>
      </c>
      <c r="AK174" s="4">
        <f t="shared" si="46"/>
        <v>5891.416666666667</v>
      </c>
      <c r="AL174" s="4">
        <f t="shared" si="45"/>
        <v>76674</v>
      </c>
      <c r="AM174" s="20">
        <v>9.8690835850956699E-2</v>
      </c>
    </row>
    <row r="175" spans="1:39" x14ac:dyDescent="0.3">
      <c r="A175" s="19" t="s">
        <v>265</v>
      </c>
      <c r="B175" s="4">
        <v>2512</v>
      </c>
      <c r="D175" s="4">
        <f t="shared" si="37"/>
        <v>30801</v>
      </c>
      <c r="F175" s="4">
        <v>1589</v>
      </c>
      <c r="H175" s="4">
        <f t="shared" si="38"/>
        <v>17822</v>
      </c>
      <c r="J175" s="4">
        <v>483</v>
      </c>
      <c r="L175" s="4">
        <f t="shared" si="39"/>
        <v>6357</v>
      </c>
      <c r="N175" s="4">
        <f>'From State&amp;Country +Charts'!F188</f>
        <v>366</v>
      </c>
      <c r="P175" s="4">
        <f t="shared" si="40"/>
        <v>4536</v>
      </c>
      <c r="R175" s="4">
        <f>'From State&amp;Country +Charts'!O188</f>
        <v>452</v>
      </c>
      <c r="T175" s="4">
        <f t="shared" si="41"/>
        <v>5441</v>
      </c>
      <c r="V175" s="7">
        <f t="shared" si="30"/>
        <v>0.2035161630073726</v>
      </c>
      <c r="W175" s="7">
        <f t="shared" si="31"/>
        <v>0.12873693591509358</v>
      </c>
      <c r="X175" s="7">
        <f t="shared" si="32"/>
        <v>3.9131491533662806E-2</v>
      </c>
      <c r="Y175" s="7">
        <f t="shared" si="33"/>
        <v>2.965243457830349E-2</v>
      </c>
      <c r="Z175" s="7">
        <f t="shared" si="34"/>
        <v>3.661994652839666E-2</v>
      </c>
      <c r="AC175" s="4">
        <v>12343</v>
      </c>
      <c r="AD175" s="4">
        <f t="shared" si="42"/>
        <v>147417</v>
      </c>
      <c r="AE175" s="21">
        <f t="shared" si="43"/>
        <v>3.7407497763681796E-3</v>
      </c>
      <c r="AG175" s="4">
        <f t="shared" si="35"/>
        <v>12343</v>
      </c>
      <c r="AH175" s="4">
        <v>3885</v>
      </c>
      <c r="AI175" s="4">
        <f t="shared" si="36"/>
        <v>8458</v>
      </c>
      <c r="AJ175" s="4">
        <f t="shared" si="44"/>
        <v>73569</v>
      </c>
      <c r="AK175" s="4">
        <f t="shared" si="46"/>
        <v>6130.75</v>
      </c>
      <c r="AL175" s="4">
        <f t="shared" si="45"/>
        <v>73848</v>
      </c>
      <c r="AM175" s="20">
        <v>0.10467471441302763</v>
      </c>
    </row>
    <row r="176" spans="1:39" x14ac:dyDescent="0.3">
      <c r="A176" s="19" t="s">
        <v>266</v>
      </c>
      <c r="B176" s="4">
        <v>1268</v>
      </c>
      <c r="D176" s="4">
        <f t="shared" si="37"/>
        <v>30834</v>
      </c>
      <c r="F176" s="4">
        <v>756</v>
      </c>
      <c r="H176" s="4">
        <f t="shared" si="38"/>
        <v>17879</v>
      </c>
      <c r="J176" s="4">
        <v>287</v>
      </c>
      <c r="L176" s="4">
        <f t="shared" si="39"/>
        <v>6409</v>
      </c>
      <c r="N176" s="4">
        <f>'From State&amp;Country +Charts'!F189</f>
        <v>182</v>
      </c>
      <c r="P176" s="4">
        <f t="shared" si="40"/>
        <v>4562</v>
      </c>
      <c r="R176" s="4">
        <f>'From State&amp;Country +Charts'!O189</f>
        <v>228</v>
      </c>
      <c r="T176" s="4">
        <f t="shared" si="41"/>
        <v>5478</v>
      </c>
      <c r="V176" s="7">
        <f t="shared" si="30"/>
        <v>0.19899560577526679</v>
      </c>
      <c r="W176" s="7">
        <f t="shared" si="31"/>
        <v>0.11864406779661017</v>
      </c>
      <c r="X176" s="7">
        <f t="shared" si="32"/>
        <v>4.5040803515379785E-2</v>
      </c>
      <c r="Y176" s="7">
        <f t="shared" si="33"/>
        <v>2.8562460765850596E-2</v>
      </c>
      <c r="Z176" s="7">
        <f t="shared" si="34"/>
        <v>3.5781544256120526E-2</v>
      </c>
      <c r="AC176" s="4">
        <v>6372</v>
      </c>
      <c r="AD176" s="4">
        <f t="shared" si="42"/>
        <v>148197</v>
      </c>
      <c r="AE176" s="21">
        <f t="shared" si="43"/>
        <v>0.13948497854077258</v>
      </c>
      <c r="AG176" s="4">
        <f t="shared" si="35"/>
        <v>6372</v>
      </c>
      <c r="AH176" s="4">
        <v>9514</v>
      </c>
      <c r="AI176" s="4">
        <f t="shared" si="36"/>
        <v>-3142</v>
      </c>
      <c r="AJ176" s="4">
        <f t="shared" si="44"/>
        <v>71208</v>
      </c>
      <c r="AK176" s="4">
        <f t="shared" si="46"/>
        <v>5934</v>
      </c>
      <c r="AL176" s="4">
        <f t="shared" si="45"/>
        <v>76989</v>
      </c>
      <c r="AM176" s="20">
        <v>9.8242310106716885E-2</v>
      </c>
    </row>
    <row r="177" spans="1:39" x14ac:dyDescent="0.3">
      <c r="A177" s="19" t="s">
        <v>279</v>
      </c>
      <c r="B177" s="4">
        <v>3480</v>
      </c>
      <c r="D177" s="4">
        <f t="shared" si="37"/>
        <v>31491</v>
      </c>
      <c r="F177" s="4">
        <v>2094</v>
      </c>
      <c r="H177" s="4">
        <f t="shared" si="38"/>
        <v>18376</v>
      </c>
      <c r="J177" s="4">
        <v>745</v>
      </c>
      <c r="L177" s="4">
        <f t="shared" si="39"/>
        <v>6575</v>
      </c>
      <c r="N177" s="4">
        <f>'From State&amp;Country +Charts'!F190</f>
        <v>460</v>
      </c>
      <c r="P177" s="4">
        <f t="shared" si="40"/>
        <v>4619</v>
      </c>
      <c r="R177" s="4">
        <f>'From State&amp;Country +Charts'!O190</f>
        <v>636</v>
      </c>
      <c r="T177" s="4">
        <f t="shared" si="41"/>
        <v>5602</v>
      </c>
      <c r="V177" s="7">
        <f t="shared" si="30"/>
        <v>0.20469384153873302</v>
      </c>
      <c r="W177" s="7">
        <f t="shared" si="31"/>
        <v>0.1231692253396859</v>
      </c>
      <c r="X177" s="7">
        <f t="shared" si="32"/>
        <v>4.3820951708723015E-2</v>
      </c>
      <c r="Y177" s="7">
        <f t="shared" si="33"/>
        <v>2.7057231927533676E-2</v>
      </c>
      <c r="Z177" s="7">
        <f t="shared" si="34"/>
        <v>3.7409564143285688E-2</v>
      </c>
      <c r="AC177" s="4">
        <v>17001</v>
      </c>
      <c r="AD177" s="4">
        <f t="shared" si="42"/>
        <v>151972</v>
      </c>
      <c r="AE177" s="21">
        <f t="shared" si="43"/>
        <v>0.28542265235142894</v>
      </c>
      <c r="AG177" s="4">
        <f t="shared" si="35"/>
        <v>17001</v>
      </c>
      <c r="AH177" s="4">
        <v>8653</v>
      </c>
      <c r="AI177" s="4">
        <f t="shared" si="36"/>
        <v>8348</v>
      </c>
      <c r="AJ177" s="4">
        <f t="shared" si="44"/>
        <v>74226</v>
      </c>
      <c r="AK177" s="4">
        <f t="shared" si="46"/>
        <v>6185.5</v>
      </c>
      <c r="AL177" s="4">
        <f t="shared" si="45"/>
        <v>77746</v>
      </c>
      <c r="AM177" s="20">
        <v>9.5935533203929182E-2</v>
      </c>
    </row>
    <row r="178" spans="1:39" x14ac:dyDescent="0.3">
      <c r="A178" s="19" t="s">
        <v>267</v>
      </c>
      <c r="B178" s="4">
        <v>2036</v>
      </c>
      <c r="D178" s="4">
        <f t="shared" si="37"/>
        <v>31219</v>
      </c>
      <c r="F178" s="4">
        <v>1306</v>
      </c>
      <c r="H178" s="4">
        <f t="shared" si="38"/>
        <v>18387</v>
      </c>
      <c r="J178" s="4">
        <v>453</v>
      </c>
      <c r="L178" s="4">
        <f t="shared" si="39"/>
        <v>6541</v>
      </c>
      <c r="N178" s="4">
        <f>'From State&amp;Country +Charts'!F191</f>
        <v>325</v>
      </c>
      <c r="P178" s="4">
        <f t="shared" si="40"/>
        <v>4597</v>
      </c>
      <c r="R178" s="4">
        <f>'From State&amp;Country +Charts'!O191</f>
        <v>389</v>
      </c>
      <c r="T178" s="4">
        <f t="shared" si="41"/>
        <v>5571</v>
      </c>
      <c r="V178" s="7">
        <f t="shared" si="30"/>
        <v>0.18806576759652688</v>
      </c>
      <c r="W178" s="7">
        <f t="shared" si="31"/>
        <v>0.12063550711250692</v>
      </c>
      <c r="X178" s="7">
        <f t="shared" si="32"/>
        <v>4.184370958802882E-2</v>
      </c>
      <c r="Y178" s="7">
        <f t="shared" si="33"/>
        <v>3.0020321448365046E-2</v>
      </c>
      <c r="Z178" s="7">
        <f t="shared" si="34"/>
        <v>3.5932015518196934E-2</v>
      </c>
      <c r="AC178" s="4">
        <v>10826</v>
      </c>
      <c r="AD178" s="4">
        <f t="shared" si="42"/>
        <v>151885</v>
      </c>
      <c r="AE178" s="21">
        <f t="shared" si="43"/>
        <v>-7.9721433153120413E-3</v>
      </c>
      <c r="AG178" s="4">
        <f t="shared" si="35"/>
        <v>10826</v>
      </c>
      <c r="AH178" s="4">
        <v>6923</v>
      </c>
      <c r="AI178" s="4">
        <f t="shared" si="36"/>
        <v>3903</v>
      </c>
      <c r="AJ178" s="4">
        <f t="shared" si="44"/>
        <v>73086</v>
      </c>
      <c r="AK178" s="4">
        <f t="shared" si="46"/>
        <v>6090.5</v>
      </c>
      <c r="AL178" s="4">
        <f t="shared" si="45"/>
        <v>78799</v>
      </c>
      <c r="AM178" s="20">
        <v>8.4703491594309996E-2</v>
      </c>
    </row>
    <row r="179" spans="1:39" x14ac:dyDescent="0.3">
      <c r="A179" s="19" t="s">
        <v>268</v>
      </c>
      <c r="B179" s="4">
        <v>2193</v>
      </c>
      <c r="D179" s="4">
        <f t="shared" si="37"/>
        <v>30389</v>
      </c>
      <c r="F179" s="4">
        <v>1348</v>
      </c>
      <c r="H179" s="4">
        <f t="shared" si="38"/>
        <v>18047</v>
      </c>
      <c r="J179" s="4">
        <v>442</v>
      </c>
      <c r="L179" s="4">
        <f t="shared" si="39"/>
        <v>6354</v>
      </c>
      <c r="N179" s="4">
        <f>'From State&amp;Country +Charts'!F192</f>
        <v>331</v>
      </c>
      <c r="P179" s="4">
        <f t="shared" si="40"/>
        <v>4483</v>
      </c>
      <c r="R179" s="4">
        <f>'From State&amp;Country +Charts'!O192</f>
        <v>423</v>
      </c>
      <c r="T179" s="4">
        <f t="shared" si="41"/>
        <v>5462</v>
      </c>
      <c r="V179" s="7">
        <f t="shared" si="30"/>
        <v>0.19785276073619631</v>
      </c>
      <c r="W179" s="7">
        <f t="shared" si="31"/>
        <v>0.12161674485745218</v>
      </c>
      <c r="X179" s="7">
        <f t="shared" si="32"/>
        <v>3.9877300613496931E-2</v>
      </c>
      <c r="Y179" s="7">
        <f t="shared" si="33"/>
        <v>2.9862865391555395E-2</v>
      </c>
      <c r="Z179" s="7">
        <f t="shared" si="34"/>
        <v>3.8163118007939374E-2</v>
      </c>
      <c r="AC179" s="4">
        <v>11084</v>
      </c>
      <c r="AD179" s="4">
        <f t="shared" si="42"/>
        <v>148938</v>
      </c>
      <c r="AE179" s="21">
        <f t="shared" si="43"/>
        <v>-0.21003492267122803</v>
      </c>
      <c r="AG179" s="4">
        <f t="shared" si="35"/>
        <v>11084</v>
      </c>
      <c r="AH179" s="4">
        <v>9162</v>
      </c>
      <c r="AI179" s="4">
        <f t="shared" si="36"/>
        <v>1922</v>
      </c>
      <c r="AJ179" s="4">
        <f t="shared" si="44"/>
        <v>65880</v>
      </c>
      <c r="AK179" s="4">
        <f t="shared" si="46"/>
        <v>5490</v>
      </c>
      <c r="AL179" s="4">
        <f t="shared" si="45"/>
        <v>83058</v>
      </c>
      <c r="AM179" s="20">
        <v>8.1919884518224462E-2</v>
      </c>
    </row>
    <row r="180" spans="1:39" x14ac:dyDescent="0.3">
      <c r="A180" s="19" t="s">
        <v>269</v>
      </c>
      <c r="B180" s="4">
        <v>2048</v>
      </c>
      <c r="D180" s="4">
        <f t="shared" si="37"/>
        <v>30240</v>
      </c>
      <c r="F180" s="4">
        <v>1394</v>
      </c>
      <c r="H180" s="4">
        <f t="shared" si="38"/>
        <v>18064</v>
      </c>
      <c r="J180" s="4">
        <v>433</v>
      </c>
      <c r="L180" s="4">
        <f t="shared" si="39"/>
        <v>6310</v>
      </c>
      <c r="N180" s="4">
        <f>'From State&amp;Country +Charts'!F193</f>
        <v>287</v>
      </c>
      <c r="P180" s="4">
        <f t="shared" si="40"/>
        <v>4410</v>
      </c>
      <c r="R180" s="4">
        <f>'From State&amp;Country +Charts'!O193</f>
        <v>374</v>
      </c>
      <c r="T180" s="4">
        <f t="shared" si="41"/>
        <v>5422</v>
      </c>
      <c r="V180" s="7">
        <f t="shared" si="30"/>
        <v>0.20080400039219531</v>
      </c>
      <c r="W180" s="7">
        <f t="shared" si="31"/>
        <v>0.13668006667320326</v>
      </c>
      <c r="X180" s="7">
        <f t="shared" si="32"/>
        <v>4.2455142661045199E-2</v>
      </c>
      <c r="Y180" s="7">
        <f t="shared" si="33"/>
        <v>2.8140013726835965E-2</v>
      </c>
      <c r="Z180" s="7">
        <f t="shared" si="34"/>
        <v>3.6670261790371604E-2</v>
      </c>
      <c r="AC180" s="4">
        <v>10199</v>
      </c>
      <c r="AD180" s="4">
        <f t="shared" si="42"/>
        <v>148359</v>
      </c>
      <c r="AE180" s="21">
        <f t="shared" si="43"/>
        <v>-5.3720541844498038E-2</v>
      </c>
      <c r="AG180" s="4">
        <f t="shared" si="35"/>
        <v>10199</v>
      </c>
      <c r="AH180" s="4">
        <v>7303</v>
      </c>
      <c r="AI180" s="4">
        <f t="shared" si="36"/>
        <v>2896</v>
      </c>
      <c r="AJ180" s="4">
        <f t="shared" si="44"/>
        <v>64052</v>
      </c>
      <c r="AK180" s="4">
        <f t="shared" si="46"/>
        <v>5337.666666666667</v>
      </c>
      <c r="AL180" s="4">
        <f t="shared" si="45"/>
        <v>84307</v>
      </c>
      <c r="AM180" s="20">
        <v>9.5695656436905585E-2</v>
      </c>
    </row>
    <row r="181" spans="1:39" x14ac:dyDescent="0.3">
      <c r="A181" s="19" t="s">
        <v>270</v>
      </c>
      <c r="B181" s="4">
        <v>2558</v>
      </c>
      <c r="D181" s="4">
        <f t="shared" si="37"/>
        <v>29446</v>
      </c>
      <c r="F181" s="4">
        <v>1606</v>
      </c>
      <c r="H181" s="4">
        <f t="shared" si="38"/>
        <v>17791</v>
      </c>
      <c r="J181" s="4">
        <v>534</v>
      </c>
      <c r="L181" s="4">
        <f t="shared" si="39"/>
        <v>6214</v>
      </c>
      <c r="N181" s="4">
        <f>'From State&amp;Country +Charts'!F194</f>
        <v>437</v>
      </c>
      <c r="P181" s="4">
        <f t="shared" si="40"/>
        <v>4334</v>
      </c>
      <c r="R181" s="4">
        <f>'From State&amp;Country +Charts'!O194</f>
        <v>452</v>
      </c>
      <c r="T181" s="4">
        <f t="shared" si="41"/>
        <v>5243</v>
      </c>
      <c r="V181" s="7">
        <f t="shared" si="30"/>
        <v>0.20372730168843581</v>
      </c>
      <c r="W181" s="7">
        <f t="shared" si="31"/>
        <v>0.12790697674418605</v>
      </c>
      <c r="X181" s="7">
        <f t="shared" si="32"/>
        <v>4.2529467983434217E-2</v>
      </c>
      <c r="Y181" s="7">
        <f t="shared" si="33"/>
        <v>3.4804077731761709E-2</v>
      </c>
      <c r="Z181" s="7">
        <f t="shared" si="34"/>
        <v>3.5998725708824467E-2</v>
      </c>
      <c r="AC181" s="4">
        <v>12556</v>
      </c>
      <c r="AD181" s="4">
        <f t="shared" si="42"/>
        <v>144913</v>
      </c>
      <c r="AE181" s="21">
        <f t="shared" si="43"/>
        <v>-0.21534808148981377</v>
      </c>
      <c r="AG181" s="4">
        <f t="shared" si="35"/>
        <v>12556</v>
      </c>
      <c r="AH181" s="4">
        <v>8931</v>
      </c>
      <c r="AI181" s="4">
        <f t="shared" si="36"/>
        <v>3625</v>
      </c>
      <c r="AJ181" s="4">
        <f t="shared" si="44"/>
        <v>57655</v>
      </c>
      <c r="AK181" s="4">
        <f t="shared" si="46"/>
        <v>4804.583333333333</v>
      </c>
      <c r="AL181" s="4">
        <f t="shared" si="45"/>
        <v>87258</v>
      </c>
      <c r="AM181" s="20">
        <v>9.2306467027715833E-2</v>
      </c>
    </row>
    <row r="182" spans="1:39" x14ac:dyDescent="0.3">
      <c r="A182" s="19" t="s">
        <v>271</v>
      </c>
      <c r="B182" s="4">
        <v>2070</v>
      </c>
      <c r="D182" s="4">
        <f t="shared" si="37"/>
        <v>29121</v>
      </c>
      <c r="F182" s="4">
        <v>1186</v>
      </c>
      <c r="H182" s="4">
        <f t="shared" si="38"/>
        <v>17646</v>
      </c>
      <c r="J182" s="4">
        <v>490</v>
      </c>
      <c r="L182" s="4">
        <f t="shared" si="39"/>
        <v>6185</v>
      </c>
      <c r="N182" s="4">
        <f>'From State&amp;Country +Charts'!F195</f>
        <v>333</v>
      </c>
      <c r="P182" s="4">
        <f t="shared" si="40"/>
        <v>4285</v>
      </c>
      <c r="R182" s="4">
        <f>'From State&amp;Country +Charts'!O195</f>
        <v>346</v>
      </c>
      <c r="T182" s="4">
        <f t="shared" si="41"/>
        <v>5203</v>
      </c>
      <c r="V182" s="7">
        <f t="shared" si="30"/>
        <v>0.19734960434741158</v>
      </c>
      <c r="W182" s="7">
        <f t="shared" si="31"/>
        <v>0.11307083611402421</v>
      </c>
      <c r="X182" s="7">
        <f t="shared" si="32"/>
        <v>4.6715606826198873E-2</v>
      </c>
      <c r="Y182" s="7">
        <f t="shared" si="33"/>
        <v>3.1747545047192294E-2</v>
      </c>
      <c r="Z182" s="7">
        <f t="shared" si="34"/>
        <v>3.2986938697683287E-2</v>
      </c>
      <c r="AC182" s="4">
        <v>10489</v>
      </c>
      <c r="AD182" s="4">
        <f t="shared" si="42"/>
        <v>144016</v>
      </c>
      <c r="AE182" s="21">
        <f t="shared" si="43"/>
        <v>-7.8780959072545231E-2</v>
      </c>
      <c r="AG182" s="4">
        <f t="shared" si="35"/>
        <v>10489</v>
      </c>
      <c r="AH182" s="4">
        <v>9687</v>
      </c>
      <c r="AI182" s="4">
        <f t="shared" si="36"/>
        <v>802</v>
      </c>
      <c r="AJ182" s="4">
        <f t="shared" si="44"/>
        <v>55203</v>
      </c>
      <c r="AK182" s="4">
        <f t="shared" si="46"/>
        <v>4600.25</v>
      </c>
      <c r="AL182" s="4">
        <f t="shared" si="45"/>
        <v>88813</v>
      </c>
      <c r="AM182" s="20">
        <v>7.9416531604538085E-2</v>
      </c>
    </row>
    <row r="183" spans="1:39" x14ac:dyDescent="0.3">
      <c r="A183" s="19" t="s">
        <v>272</v>
      </c>
      <c r="B183" s="4">
        <v>2409</v>
      </c>
      <c r="D183" s="4">
        <f t="shared" si="37"/>
        <v>28959</v>
      </c>
      <c r="F183" s="4">
        <v>1395</v>
      </c>
      <c r="H183" s="4">
        <f t="shared" si="38"/>
        <v>17665</v>
      </c>
      <c r="J183" s="4">
        <v>493</v>
      </c>
      <c r="L183" s="4">
        <f t="shared" si="39"/>
        <v>6137</v>
      </c>
      <c r="N183" s="4">
        <f>'From State&amp;Country +Charts'!F196</f>
        <v>384</v>
      </c>
      <c r="P183" s="4">
        <f t="shared" si="40"/>
        <v>4288</v>
      </c>
      <c r="R183" s="4">
        <f>'From State&amp;Country +Charts'!O196</f>
        <v>410</v>
      </c>
      <c r="T183" s="4">
        <f t="shared" si="41"/>
        <v>5179</v>
      </c>
      <c r="V183" s="7">
        <f t="shared" si="30"/>
        <v>0.20706549767921609</v>
      </c>
      <c r="W183" s="7">
        <f t="shared" si="31"/>
        <v>0.11990716864363074</v>
      </c>
      <c r="X183" s="7">
        <f t="shared" si="32"/>
        <v>4.2375795083376314E-2</v>
      </c>
      <c r="Y183" s="7">
        <f t="shared" si="33"/>
        <v>3.3006704486848892E-2</v>
      </c>
      <c r="Z183" s="7">
        <f t="shared" si="34"/>
        <v>3.5241533436479282E-2</v>
      </c>
      <c r="AC183" s="4">
        <v>11634</v>
      </c>
      <c r="AD183" s="4">
        <f t="shared" si="42"/>
        <v>143437</v>
      </c>
      <c r="AE183" s="21">
        <f t="shared" si="43"/>
        <v>-4.7408499140260352E-2</v>
      </c>
      <c r="AG183" s="4">
        <f t="shared" si="35"/>
        <v>11634</v>
      </c>
      <c r="AH183" s="4">
        <v>8963</v>
      </c>
      <c r="AI183" s="4">
        <f t="shared" si="36"/>
        <v>2671</v>
      </c>
      <c r="AJ183" s="4">
        <f t="shared" si="44"/>
        <v>52637</v>
      </c>
      <c r="AK183" s="4">
        <f t="shared" si="46"/>
        <v>4386.416666666667</v>
      </c>
      <c r="AL183" s="4">
        <f t="shared" si="45"/>
        <v>90800</v>
      </c>
      <c r="AM183" s="20">
        <v>8.5869004641567812E-2</v>
      </c>
    </row>
    <row r="184" spans="1:39" x14ac:dyDescent="0.3">
      <c r="A184" s="19" t="s">
        <v>273</v>
      </c>
      <c r="B184" s="4">
        <v>2925</v>
      </c>
      <c r="D184" s="4">
        <f t="shared" si="37"/>
        <v>28671</v>
      </c>
      <c r="F184" s="4">
        <v>1740</v>
      </c>
      <c r="H184" s="4">
        <f t="shared" si="38"/>
        <v>17523</v>
      </c>
      <c r="J184" s="4">
        <v>711</v>
      </c>
      <c r="L184" s="4">
        <f t="shared" si="39"/>
        <v>6142</v>
      </c>
      <c r="N184" s="4">
        <f>'From State&amp;Country +Charts'!F197</f>
        <v>488</v>
      </c>
      <c r="P184" s="4">
        <f t="shared" si="40"/>
        <v>4282</v>
      </c>
      <c r="R184" s="4">
        <f>'From State&amp;Country +Charts'!O197</f>
        <v>519</v>
      </c>
      <c r="T184" s="4">
        <f t="shared" si="41"/>
        <v>5136</v>
      </c>
      <c r="V184" s="7">
        <f t="shared" si="30"/>
        <v>0.20096186877361732</v>
      </c>
      <c r="W184" s="7">
        <f t="shared" si="31"/>
        <v>0.11954654757815183</v>
      </c>
      <c r="X184" s="7">
        <f t="shared" si="32"/>
        <v>4.8849192717279284E-2</v>
      </c>
      <c r="Y184" s="7">
        <f t="shared" si="33"/>
        <v>3.3527997251803505E-2</v>
      </c>
      <c r="Z184" s="7">
        <f t="shared" si="34"/>
        <v>3.5657849536241841E-2</v>
      </c>
      <c r="AC184" s="4">
        <v>14555</v>
      </c>
      <c r="AD184" s="4">
        <f t="shared" si="42"/>
        <v>142119</v>
      </c>
      <c r="AE184" s="21">
        <f t="shared" si="43"/>
        <v>-8.3034083034082995E-2</v>
      </c>
      <c r="AG184" s="4">
        <f t="shared" si="35"/>
        <v>14555</v>
      </c>
      <c r="AH184" s="4">
        <v>8340</v>
      </c>
      <c r="AI184" s="4">
        <f t="shared" si="36"/>
        <v>6215</v>
      </c>
      <c r="AJ184" s="4">
        <f t="shared" si="44"/>
        <v>47302</v>
      </c>
      <c r="AK184" s="4">
        <f t="shared" si="46"/>
        <v>3941.8333333333335</v>
      </c>
      <c r="AL184" s="4">
        <f t="shared" si="45"/>
        <v>94817</v>
      </c>
      <c r="AM184" s="20">
        <v>8.6911714187564409E-2</v>
      </c>
    </row>
    <row r="185" spans="1:39" x14ac:dyDescent="0.3">
      <c r="A185" s="19" t="s">
        <v>274</v>
      </c>
      <c r="B185" s="4">
        <v>2491</v>
      </c>
      <c r="D185" s="4">
        <f t="shared" si="37"/>
        <v>28501</v>
      </c>
      <c r="F185" s="4">
        <v>1616</v>
      </c>
      <c r="H185" s="4">
        <f t="shared" si="38"/>
        <v>17543</v>
      </c>
      <c r="J185" s="4">
        <v>607</v>
      </c>
      <c r="L185" s="4">
        <f t="shared" si="39"/>
        <v>6211</v>
      </c>
      <c r="N185" s="4">
        <f>'From State&amp;Country +Charts'!F198</f>
        <v>364</v>
      </c>
      <c r="P185" s="4">
        <f t="shared" si="40"/>
        <v>4257</v>
      </c>
      <c r="R185" s="4">
        <f>'From State&amp;Country +Charts'!O198</f>
        <v>451</v>
      </c>
      <c r="T185" s="4">
        <f t="shared" si="41"/>
        <v>5098</v>
      </c>
      <c r="V185" s="7">
        <f t="shared" si="30"/>
        <v>0.19688586784698073</v>
      </c>
      <c r="W185" s="7">
        <f t="shared" si="31"/>
        <v>0.12772684160607017</v>
      </c>
      <c r="X185" s="7">
        <f t="shared" si="32"/>
        <v>4.797660448940879E-2</v>
      </c>
      <c r="Y185" s="7">
        <f t="shared" si="33"/>
        <v>2.8770154916218781E-2</v>
      </c>
      <c r="Z185" s="7">
        <f t="shared" si="34"/>
        <v>3.5646538096743598E-2</v>
      </c>
      <c r="AC185" s="4">
        <v>12652</v>
      </c>
      <c r="AD185" s="4">
        <f t="shared" si="42"/>
        <v>141627</v>
      </c>
      <c r="AE185" s="21">
        <f t="shared" si="43"/>
        <v>-3.7431527693244093E-2</v>
      </c>
      <c r="AG185" s="4">
        <f t="shared" si="35"/>
        <v>12652</v>
      </c>
      <c r="AH185" s="4">
        <v>6972</v>
      </c>
      <c r="AI185" s="4">
        <f t="shared" si="36"/>
        <v>5680</v>
      </c>
      <c r="AJ185" s="4">
        <f t="shared" si="44"/>
        <v>46424</v>
      </c>
      <c r="AK185" s="4">
        <f t="shared" si="46"/>
        <v>3868.6666666666665</v>
      </c>
      <c r="AL185" s="4">
        <f t="shared" si="45"/>
        <v>95203</v>
      </c>
      <c r="AM185" s="20">
        <v>8.9472020233955105E-2</v>
      </c>
    </row>
    <row r="186" spans="1:39" x14ac:dyDescent="0.3">
      <c r="A186" s="19" t="s">
        <v>275</v>
      </c>
      <c r="B186" s="4">
        <v>2885</v>
      </c>
      <c r="D186" s="4">
        <f t="shared" si="37"/>
        <v>28875</v>
      </c>
      <c r="F186" s="4">
        <v>1910</v>
      </c>
      <c r="H186" s="4">
        <f t="shared" si="38"/>
        <v>17940</v>
      </c>
      <c r="J186" s="4">
        <v>633</v>
      </c>
      <c r="L186" s="4">
        <f t="shared" si="39"/>
        <v>6311</v>
      </c>
      <c r="N186" s="4">
        <f>'From State&amp;Country +Charts'!F199</f>
        <v>416</v>
      </c>
      <c r="P186" s="4">
        <f t="shared" si="40"/>
        <v>4373</v>
      </c>
      <c r="R186" s="4">
        <f>'From State&amp;Country +Charts'!O199</f>
        <v>636</v>
      </c>
      <c r="T186" s="4">
        <f t="shared" si="41"/>
        <v>5316</v>
      </c>
      <c r="V186" s="7">
        <f t="shared" si="30"/>
        <v>0.19649911456204877</v>
      </c>
      <c r="W186" s="7">
        <f t="shared" si="31"/>
        <v>0.13009126821958861</v>
      </c>
      <c r="X186" s="7">
        <f t="shared" si="32"/>
        <v>4.3114017163874134E-2</v>
      </c>
      <c r="Y186" s="7">
        <f t="shared" si="33"/>
        <v>2.8334014439449665E-2</v>
      </c>
      <c r="Z186" s="7">
        <f t="shared" si="34"/>
        <v>4.3318348998774008E-2</v>
      </c>
      <c r="AC186" s="4">
        <v>14682</v>
      </c>
      <c r="AD186" s="4">
        <f t="shared" si="42"/>
        <v>144393</v>
      </c>
      <c r="AE186" s="21">
        <f t="shared" si="43"/>
        <v>0.23212487411883176</v>
      </c>
      <c r="AG186" s="4">
        <f t="shared" si="35"/>
        <v>14682</v>
      </c>
      <c r="AH186" s="4">
        <v>9157</v>
      </c>
      <c r="AI186" s="4">
        <f t="shared" si="36"/>
        <v>5525</v>
      </c>
      <c r="AJ186" s="4">
        <f t="shared" si="44"/>
        <v>46903</v>
      </c>
      <c r="AK186" s="4">
        <f t="shared" si="46"/>
        <v>3908.5833333333335</v>
      </c>
      <c r="AL186" s="4">
        <f t="shared" si="45"/>
        <v>97490</v>
      </c>
      <c r="AM186" s="20">
        <v>9.5831630568042503E-2</v>
      </c>
    </row>
    <row r="187" spans="1:39" x14ac:dyDescent="0.3">
      <c r="A187" s="19" t="s">
        <v>276</v>
      </c>
      <c r="B187" s="4">
        <v>1839</v>
      </c>
      <c r="D187" s="4">
        <f t="shared" si="37"/>
        <v>28202</v>
      </c>
      <c r="F187" s="4">
        <v>1186</v>
      </c>
      <c r="H187" s="4">
        <f t="shared" si="38"/>
        <v>17537</v>
      </c>
      <c r="J187" s="4">
        <v>434</v>
      </c>
      <c r="L187" s="4">
        <f t="shared" si="39"/>
        <v>6262</v>
      </c>
      <c r="N187" s="4">
        <f>'From State&amp;Country +Charts'!F200</f>
        <v>286</v>
      </c>
      <c r="P187" s="4">
        <f t="shared" si="40"/>
        <v>4293</v>
      </c>
      <c r="R187" s="4">
        <f>'From State&amp;Country +Charts'!O200</f>
        <v>333</v>
      </c>
      <c r="T187" s="4">
        <f t="shared" si="41"/>
        <v>5197</v>
      </c>
      <c r="V187" s="7">
        <f t="shared" si="30"/>
        <v>0.20298013245033111</v>
      </c>
      <c r="W187" s="7">
        <f t="shared" si="31"/>
        <v>0.13090507726269315</v>
      </c>
      <c r="X187" s="7">
        <f t="shared" si="32"/>
        <v>4.7902869757174393E-2</v>
      </c>
      <c r="Y187" s="7">
        <f t="shared" si="33"/>
        <v>3.1567328918322299E-2</v>
      </c>
      <c r="Z187" s="7">
        <f t="shared" si="34"/>
        <v>3.6754966887417216E-2</v>
      </c>
      <c r="AC187" s="4">
        <v>9060</v>
      </c>
      <c r="AD187" s="4">
        <f t="shared" si="42"/>
        <v>141110</v>
      </c>
      <c r="AE187" s="21">
        <f t="shared" si="43"/>
        <v>-0.26598071781576604</v>
      </c>
      <c r="AG187" s="4">
        <f t="shared" si="35"/>
        <v>9060</v>
      </c>
      <c r="AH187" s="4">
        <v>6891</v>
      </c>
      <c r="AI187" s="4">
        <f t="shared" si="36"/>
        <v>2169</v>
      </c>
      <c r="AJ187" s="4">
        <f t="shared" si="44"/>
        <v>40614</v>
      </c>
      <c r="AK187" s="4">
        <f t="shared" si="46"/>
        <v>3384.5</v>
      </c>
      <c r="AL187" s="4">
        <f t="shared" si="45"/>
        <v>100496</v>
      </c>
      <c r="AM187" s="20">
        <v>8.9735099337748342E-2</v>
      </c>
    </row>
    <row r="188" spans="1:39" x14ac:dyDescent="0.3">
      <c r="A188" s="19" t="s">
        <v>277</v>
      </c>
      <c r="B188" s="4">
        <v>1617</v>
      </c>
      <c r="D188" s="4">
        <f t="shared" si="37"/>
        <v>28551</v>
      </c>
      <c r="F188" s="4">
        <v>1051</v>
      </c>
      <c r="H188" s="4">
        <f t="shared" si="38"/>
        <v>17832</v>
      </c>
      <c r="J188" s="4">
        <v>362</v>
      </c>
      <c r="L188" s="4">
        <f t="shared" si="39"/>
        <v>6337</v>
      </c>
      <c r="N188" s="4">
        <f>'From State&amp;Country +Charts'!F201</f>
        <v>256</v>
      </c>
      <c r="P188" s="4">
        <f t="shared" si="40"/>
        <v>4367</v>
      </c>
      <c r="R188" s="4">
        <f>'From State&amp;Country +Charts'!O201</f>
        <v>309</v>
      </c>
      <c r="T188" s="4">
        <f t="shared" si="41"/>
        <v>5278</v>
      </c>
      <c r="V188" s="7">
        <f t="shared" si="30"/>
        <v>0.2008695652173913</v>
      </c>
      <c r="W188" s="7">
        <f t="shared" si="31"/>
        <v>0.13055900621118013</v>
      </c>
      <c r="X188" s="7">
        <f t="shared" si="32"/>
        <v>4.4968944099378884E-2</v>
      </c>
      <c r="Y188" s="7">
        <f t="shared" si="33"/>
        <v>3.1801242236024846E-2</v>
      </c>
      <c r="Z188" s="7">
        <f t="shared" si="34"/>
        <v>3.8385093167701861E-2</v>
      </c>
      <c r="AC188" s="4">
        <v>8050</v>
      </c>
      <c r="AD188" s="4">
        <f t="shared" si="42"/>
        <v>142788</v>
      </c>
      <c r="AE188" s="21">
        <f t="shared" si="43"/>
        <v>0.26333961079723789</v>
      </c>
      <c r="AG188" s="4">
        <f t="shared" si="35"/>
        <v>8050</v>
      </c>
      <c r="AH188" s="4">
        <v>8134</v>
      </c>
      <c r="AI188" s="4">
        <f t="shared" si="36"/>
        <v>-84</v>
      </c>
      <c r="AJ188" s="4">
        <f t="shared" si="44"/>
        <v>43672</v>
      </c>
      <c r="AK188" s="4">
        <f t="shared" si="46"/>
        <v>3639.3333333333335</v>
      </c>
      <c r="AL188" s="4">
        <f t="shared" si="45"/>
        <v>99116</v>
      </c>
      <c r="AM188" s="20">
        <v>9.5900621118012425E-2</v>
      </c>
    </row>
    <row r="189" spans="1:39" x14ac:dyDescent="0.3">
      <c r="A189" s="19" t="s">
        <v>280</v>
      </c>
      <c r="B189" s="4">
        <v>2567</v>
      </c>
      <c r="D189" s="4">
        <f t="shared" si="37"/>
        <v>27638</v>
      </c>
      <c r="F189" s="4">
        <v>1761</v>
      </c>
      <c r="H189" s="4">
        <f t="shared" si="38"/>
        <v>17499</v>
      </c>
      <c r="J189" s="4">
        <v>593</v>
      </c>
      <c r="L189" s="4">
        <f t="shared" si="39"/>
        <v>6185</v>
      </c>
      <c r="N189" s="4">
        <f>'From State&amp;Country +Charts'!F202</f>
        <v>417</v>
      </c>
      <c r="P189" s="4">
        <f t="shared" si="40"/>
        <v>4324</v>
      </c>
      <c r="R189" s="4">
        <f>'From State&amp;Country +Charts'!O202</f>
        <v>543</v>
      </c>
      <c r="T189" s="4">
        <f t="shared" si="41"/>
        <v>5185</v>
      </c>
      <c r="V189" s="7">
        <f t="shared" si="30"/>
        <v>0.19706740365423001</v>
      </c>
      <c r="W189" s="7">
        <f t="shared" si="31"/>
        <v>0.13519115614923999</v>
      </c>
      <c r="X189" s="7">
        <f t="shared" si="32"/>
        <v>4.5524335943497619E-2</v>
      </c>
      <c r="Y189" s="7">
        <f t="shared" si="33"/>
        <v>3.2012897282358357E-2</v>
      </c>
      <c r="Z189" s="7">
        <f t="shared" si="34"/>
        <v>4.168585905112851E-2</v>
      </c>
      <c r="AC189" s="4">
        <v>13026</v>
      </c>
      <c r="AD189" s="4">
        <f t="shared" si="42"/>
        <v>138813</v>
      </c>
      <c r="AE189" s="21">
        <f t="shared" si="43"/>
        <v>-0.23380977589553553</v>
      </c>
      <c r="AG189" s="4">
        <f t="shared" si="35"/>
        <v>13026</v>
      </c>
      <c r="AH189" s="4">
        <v>9960</v>
      </c>
      <c r="AI189" s="4">
        <f t="shared" si="36"/>
        <v>3066</v>
      </c>
      <c r="AJ189" s="4">
        <f t="shared" si="44"/>
        <v>38390</v>
      </c>
      <c r="AK189" s="4">
        <f t="shared" si="46"/>
        <v>3199.1666666666665</v>
      </c>
      <c r="AL189" s="4">
        <f t="shared" si="45"/>
        <v>100423</v>
      </c>
      <c r="AM189" s="20">
        <v>9.0664824197758329E-2</v>
      </c>
    </row>
    <row r="190" spans="1:39" x14ac:dyDescent="0.3">
      <c r="A190" s="19" t="s">
        <v>278</v>
      </c>
      <c r="B190" s="4">
        <v>1844</v>
      </c>
      <c r="D190" s="4">
        <f t="shared" si="37"/>
        <v>27446</v>
      </c>
      <c r="F190" s="4">
        <v>1307</v>
      </c>
      <c r="H190" s="4">
        <f t="shared" si="38"/>
        <v>17500</v>
      </c>
      <c r="J190" s="4">
        <v>424</v>
      </c>
      <c r="L190" s="4">
        <f t="shared" si="39"/>
        <v>6156</v>
      </c>
      <c r="N190" s="4">
        <f>'From State&amp;Country +Charts'!F203</f>
        <v>288</v>
      </c>
      <c r="P190" s="4">
        <f t="shared" si="40"/>
        <v>4287</v>
      </c>
      <c r="R190" s="4">
        <f>'From State&amp;Country +Charts'!O203</f>
        <v>402</v>
      </c>
      <c r="T190" s="4">
        <f t="shared" si="41"/>
        <v>5198</v>
      </c>
      <c r="V190" s="7">
        <f t="shared" si="30"/>
        <v>0.18893442622950821</v>
      </c>
      <c r="W190" s="7">
        <f t="shared" si="31"/>
        <v>0.13391393442622951</v>
      </c>
      <c r="X190" s="7">
        <f t="shared" si="32"/>
        <v>4.3442622950819673E-2</v>
      </c>
      <c r="Y190" s="7">
        <f t="shared" si="33"/>
        <v>2.9508196721311476E-2</v>
      </c>
      <c r="Z190" s="7">
        <f t="shared" si="34"/>
        <v>4.1188524590163936E-2</v>
      </c>
      <c r="AC190" s="4">
        <v>9760</v>
      </c>
      <c r="AD190" s="4">
        <f t="shared" si="42"/>
        <v>137747</v>
      </c>
      <c r="AE190" s="21">
        <f t="shared" si="43"/>
        <v>-9.8466654350637395E-2</v>
      </c>
      <c r="AG190" s="4">
        <f t="shared" si="35"/>
        <v>9760</v>
      </c>
      <c r="AH190" s="4">
        <v>6469</v>
      </c>
      <c r="AI190" s="4">
        <f t="shared" si="36"/>
        <v>3291</v>
      </c>
      <c r="AJ190" s="4">
        <f t="shared" si="44"/>
        <v>37778</v>
      </c>
      <c r="AK190" s="4">
        <f t="shared" si="46"/>
        <v>3148.1666666666665</v>
      </c>
      <c r="AL190" s="4">
        <f t="shared" si="45"/>
        <v>99969</v>
      </c>
      <c r="AM190" s="20">
        <v>9.129098360655738E-2</v>
      </c>
    </row>
    <row r="191" spans="1:39" x14ac:dyDescent="0.3">
      <c r="A191" s="19" t="s">
        <v>281</v>
      </c>
      <c r="B191" s="4">
        <v>1907</v>
      </c>
      <c r="D191" s="4">
        <f t="shared" si="37"/>
        <v>27160</v>
      </c>
      <c r="F191" s="4">
        <v>1391</v>
      </c>
      <c r="H191" s="4">
        <f t="shared" si="38"/>
        <v>17543</v>
      </c>
      <c r="J191" s="4">
        <v>433</v>
      </c>
      <c r="L191" s="4">
        <f t="shared" si="39"/>
        <v>6147</v>
      </c>
      <c r="N191" s="4">
        <f>'From State&amp;Country +Charts'!F204</f>
        <v>312</v>
      </c>
      <c r="P191" s="4">
        <f t="shared" si="40"/>
        <v>4268</v>
      </c>
      <c r="R191" s="4">
        <f>'From State&amp;Country +Charts'!O204</f>
        <v>443</v>
      </c>
      <c r="T191" s="4">
        <f t="shared" si="41"/>
        <v>5218</v>
      </c>
      <c r="V191" s="7">
        <f t="shared" si="30"/>
        <v>0.19407693873397111</v>
      </c>
      <c r="W191" s="7">
        <f t="shared" si="31"/>
        <v>0.1415631996743334</v>
      </c>
      <c r="X191" s="7">
        <f t="shared" si="32"/>
        <v>4.4066761652757989E-2</v>
      </c>
      <c r="Y191" s="7">
        <f t="shared" si="33"/>
        <v>3.1752493384897211E-2</v>
      </c>
      <c r="Z191" s="7">
        <f t="shared" si="34"/>
        <v>4.5084469774068797E-2</v>
      </c>
      <c r="AC191" s="4">
        <v>9826</v>
      </c>
      <c r="AD191" s="4">
        <f t="shared" si="42"/>
        <v>136489</v>
      </c>
      <c r="AE191" s="21">
        <f t="shared" si="43"/>
        <v>-0.11349693251533743</v>
      </c>
      <c r="AG191" s="4">
        <f t="shared" si="35"/>
        <v>9826</v>
      </c>
      <c r="AH191" s="4">
        <v>7291</v>
      </c>
      <c r="AI191" s="4">
        <f t="shared" si="36"/>
        <v>2535</v>
      </c>
      <c r="AJ191" s="4">
        <f t="shared" si="44"/>
        <v>38391</v>
      </c>
      <c r="AK191" s="4">
        <f t="shared" si="46"/>
        <v>3199.25</v>
      </c>
      <c r="AL191" s="4">
        <f t="shared" si="45"/>
        <v>98098</v>
      </c>
      <c r="AM191" s="20">
        <v>9.9837166700590271E-2</v>
      </c>
    </row>
    <row r="192" spans="1:39" x14ac:dyDescent="0.3">
      <c r="A192" s="19" t="s">
        <v>282</v>
      </c>
      <c r="B192" s="4">
        <v>1803</v>
      </c>
      <c r="D192" s="4">
        <f t="shared" si="37"/>
        <v>26915</v>
      </c>
      <c r="F192" s="4">
        <v>1339</v>
      </c>
      <c r="H192" s="4">
        <f t="shared" si="38"/>
        <v>17488</v>
      </c>
      <c r="J192" s="4">
        <v>447</v>
      </c>
      <c r="L192" s="4">
        <f t="shared" si="39"/>
        <v>6161</v>
      </c>
      <c r="N192" s="4">
        <f>'From State&amp;Country +Charts'!F205</f>
        <v>311</v>
      </c>
      <c r="P192" s="4">
        <f t="shared" si="40"/>
        <v>4292</v>
      </c>
      <c r="R192" s="4">
        <f>'From State&amp;Country +Charts'!O205</f>
        <v>409</v>
      </c>
      <c r="T192" s="4">
        <f t="shared" si="41"/>
        <v>5253</v>
      </c>
      <c r="V192" s="7">
        <f t="shared" si="30"/>
        <v>0.19466637875188944</v>
      </c>
      <c r="W192" s="7">
        <f t="shared" si="31"/>
        <v>0.14456920751457569</v>
      </c>
      <c r="X192" s="7">
        <f t="shared" si="32"/>
        <v>4.8261714532498383E-2</v>
      </c>
      <c r="Y192" s="7">
        <f t="shared" si="33"/>
        <v>3.3578060893975387E-2</v>
      </c>
      <c r="Z192" s="7">
        <f t="shared" si="34"/>
        <v>4.415892895702872E-2</v>
      </c>
      <c r="AC192" s="4">
        <v>9262</v>
      </c>
      <c r="AD192" s="4">
        <f t="shared" si="42"/>
        <v>135552</v>
      </c>
      <c r="AE192" s="21">
        <f t="shared" si="43"/>
        <v>-9.1871752132562046E-2</v>
      </c>
      <c r="AG192" s="4">
        <f t="shared" si="35"/>
        <v>9262</v>
      </c>
      <c r="AH192" s="4">
        <v>7106</v>
      </c>
      <c r="AI192" s="4">
        <f t="shared" si="36"/>
        <v>2156</v>
      </c>
      <c r="AJ192" s="4">
        <f t="shared" si="44"/>
        <v>37651</v>
      </c>
      <c r="AK192" s="4">
        <f t="shared" si="46"/>
        <v>3137.5833333333335</v>
      </c>
      <c r="AL192" s="4">
        <f t="shared" si="45"/>
        <v>97901</v>
      </c>
      <c r="AM192" s="20">
        <v>9.522781256748003E-2</v>
      </c>
    </row>
    <row r="193" spans="1:39" x14ac:dyDescent="0.3">
      <c r="A193" s="19" t="s">
        <v>283</v>
      </c>
      <c r="B193" s="4">
        <v>2275</v>
      </c>
      <c r="D193" s="4">
        <f t="shared" si="37"/>
        <v>26632</v>
      </c>
      <c r="F193" s="4">
        <v>1508</v>
      </c>
      <c r="H193" s="4">
        <f t="shared" si="38"/>
        <v>17390</v>
      </c>
      <c r="J193" s="4">
        <v>539</v>
      </c>
      <c r="L193" s="4">
        <f t="shared" si="39"/>
        <v>6166</v>
      </c>
      <c r="N193" s="4">
        <f>'From State&amp;Country +Charts'!F206</f>
        <v>452</v>
      </c>
      <c r="P193" s="4">
        <f t="shared" si="40"/>
        <v>4307</v>
      </c>
      <c r="R193" s="4">
        <f>'From State&amp;Country +Charts'!O206</f>
        <v>484</v>
      </c>
      <c r="T193" s="4">
        <f t="shared" si="41"/>
        <v>5285</v>
      </c>
      <c r="V193" s="7">
        <f t="shared" si="30"/>
        <v>0.19661222020568664</v>
      </c>
      <c r="W193" s="7">
        <f t="shared" si="31"/>
        <v>0.13032581453634084</v>
      </c>
      <c r="X193" s="7">
        <f t="shared" si="32"/>
        <v>4.658197217180883E-2</v>
      </c>
      <c r="Y193" s="7">
        <f t="shared" si="33"/>
        <v>3.9063175179327628E-2</v>
      </c>
      <c r="Z193" s="7">
        <f t="shared" si="34"/>
        <v>4.1828709705297729E-2</v>
      </c>
      <c r="AC193" s="4">
        <v>11571</v>
      </c>
      <c r="AD193" s="4">
        <f t="shared" si="42"/>
        <v>134567</v>
      </c>
      <c r="AE193" s="21">
        <f t="shared" si="43"/>
        <v>-7.844855049378785E-2</v>
      </c>
      <c r="AG193" s="4">
        <f t="shared" si="35"/>
        <v>11571</v>
      </c>
      <c r="AH193" s="4">
        <v>8192</v>
      </c>
      <c r="AI193" s="4">
        <f t="shared" si="36"/>
        <v>3379</v>
      </c>
      <c r="AJ193" s="4">
        <f t="shared" si="44"/>
        <v>37405</v>
      </c>
      <c r="AK193" s="4">
        <f t="shared" si="46"/>
        <v>3117.0833333333335</v>
      </c>
      <c r="AL193" s="4">
        <f t="shared" si="45"/>
        <v>97162</v>
      </c>
      <c r="AM193" s="20">
        <v>9.7052977270763119E-2</v>
      </c>
    </row>
    <row r="194" spans="1:39" x14ac:dyDescent="0.3">
      <c r="A194" s="19" t="s">
        <v>284</v>
      </c>
      <c r="B194" s="4">
        <v>1873</v>
      </c>
      <c r="D194" s="4">
        <f t="shared" si="37"/>
        <v>26435</v>
      </c>
      <c r="F194" s="4">
        <v>1228</v>
      </c>
      <c r="H194" s="4">
        <f t="shared" si="38"/>
        <v>17432</v>
      </c>
      <c r="J194" s="4">
        <v>404</v>
      </c>
      <c r="L194" s="4">
        <f t="shared" si="39"/>
        <v>6080</v>
      </c>
      <c r="N194" s="4">
        <f>'From State&amp;Country +Charts'!F207</f>
        <v>318</v>
      </c>
      <c r="P194" s="4">
        <f t="shared" si="40"/>
        <v>4292</v>
      </c>
      <c r="R194" s="4">
        <f>'From State&amp;Country +Charts'!O207</f>
        <v>378</v>
      </c>
      <c r="T194" s="4">
        <f t="shared" si="41"/>
        <v>5317</v>
      </c>
      <c r="V194" s="7">
        <f t="shared" si="30"/>
        <v>0.19071377660116079</v>
      </c>
      <c r="W194" s="7">
        <f t="shared" si="31"/>
        <v>0.12503818348437024</v>
      </c>
      <c r="X194" s="7">
        <f t="shared" si="32"/>
        <v>4.1136340494857961E-2</v>
      </c>
      <c r="Y194" s="7">
        <f t="shared" si="33"/>
        <v>3.2379594745952547E-2</v>
      </c>
      <c r="Z194" s="7">
        <f t="shared" si="34"/>
        <v>3.8488952245188883E-2</v>
      </c>
      <c r="AC194" s="4">
        <v>9821</v>
      </c>
      <c r="AD194" s="4">
        <f t="shared" si="42"/>
        <v>133899</v>
      </c>
      <c r="AE194" s="21">
        <f t="shared" si="43"/>
        <v>-6.3685766040613934E-2</v>
      </c>
      <c r="AG194" s="4">
        <f t="shared" si="35"/>
        <v>9821</v>
      </c>
      <c r="AH194" s="4">
        <v>10370</v>
      </c>
      <c r="AI194" s="4">
        <f t="shared" si="36"/>
        <v>-549</v>
      </c>
      <c r="AJ194" s="4">
        <f t="shared" si="44"/>
        <v>36054</v>
      </c>
      <c r="AK194" s="4">
        <f t="shared" si="46"/>
        <v>3004.5</v>
      </c>
      <c r="AL194" s="4">
        <f t="shared" si="45"/>
        <v>97845</v>
      </c>
      <c r="AM194" s="20">
        <v>9.6527848487934012E-2</v>
      </c>
    </row>
    <row r="195" spans="1:39" x14ac:dyDescent="0.3">
      <c r="A195" s="19" t="s">
        <v>285</v>
      </c>
      <c r="B195" s="4">
        <v>2579</v>
      </c>
      <c r="D195" s="4">
        <f t="shared" si="37"/>
        <v>26605</v>
      </c>
      <c r="F195" s="4">
        <v>1712</v>
      </c>
      <c r="H195" s="4">
        <f t="shared" si="38"/>
        <v>17749</v>
      </c>
      <c r="J195" s="4">
        <v>622</v>
      </c>
      <c r="L195" s="4">
        <f t="shared" si="39"/>
        <v>6209</v>
      </c>
      <c r="N195" s="4">
        <f>'From State&amp;Country +Charts'!F208</f>
        <v>431</v>
      </c>
      <c r="P195" s="4">
        <f t="shared" si="40"/>
        <v>4339</v>
      </c>
      <c r="R195" s="4">
        <f>'From State&amp;Country +Charts'!O208</f>
        <v>564</v>
      </c>
      <c r="T195" s="4">
        <f t="shared" si="41"/>
        <v>5471</v>
      </c>
      <c r="V195" s="7">
        <f t="shared" ref="V195:V243" si="47">B195/AC195</f>
        <v>0.19398270026325687</v>
      </c>
      <c r="W195" s="7">
        <f t="shared" ref="W195:W243" si="48">F195/AC195</f>
        <v>0.12877021436630312</v>
      </c>
      <c r="X195" s="7">
        <f t="shared" ref="X195:X243" si="49">J195/AC195</f>
        <v>4.6784505453177888E-2</v>
      </c>
      <c r="Y195" s="7">
        <f t="shared" ref="Y195:Y258" si="50">N195/AC195</f>
        <v>3.2418202331703651E-2</v>
      </c>
      <c r="Z195" s="7">
        <f t="shared" ref="Z195:Z258" si="51">R195/AC195</f>
        <v>4.2421963144039114E-2</v>
      </c>
      <c r="AC195" s="4">
        <v>13295</v>
      </c>
      <c r="AD195" s="4">
        <f t="shared" si="42"/>
        <v>135560</v>
      </c>
      <c r="AE195" s="21">
        <f t="shared" si="43"/>
        <v>0.14277118789754173</v>
      </c>
      <c r="AG195" s="4">
        <f t="shared" ref="AG195:AG243" si="52">AC195</f>
        <v>13295</v>
      </c>
      <c r="AH195" s="4">
        <v>5762</v>
      </c>
      <c r="AI195" s="4">
        <f t="shared" si="36"/>
        <v>7533</v>
      </c>
      <c r="AJ195" s="4">
        <f t="shared" si="44"/>
        <v>40916</v>
      </c>
      <c r="AK195" s="4">
        <f t="shared" si="46"/>
        <v>3409.6666666666665</v>
      </c>
      <c r="AL195" s="4">
        <f t="shared" si="45"/>
        <v>94644</v>
      </c>
      <c r="AM195" s="20">
        <v>8.6649116209101165E-2</v>
      </c>
    </row>
    <row r="196" spans="1:39" x14ac:dyDescent="0.3">
      <c r="A196" s="19" t="s">
        <v>286</v>
      </c>
      <c r="B196" s="4">
        <v>2202</v>
      </c>
      <c r="D196" s="4">
        <f t="shared" si="37"/>
        <v>25882</v>
      </c>
      <c r="F196" s="4">
        <v>1438</v>
      </c>
      <c r="H196" s="4">
        <f t="shared" si="38"/>
        <v>17447</v>
      </c>
      <c r="J196" s="4">
        <v>524</v>
      </c>
      <c r="L196" s="4">
        <f t="shared" si="39"/>
        <v>6022</v>
      </c>
      <c r="N196" s="4">
        <f>'From State&amp;Country +Charts'!F209</f>
        <v>377</v>
      </c>
      <c r="P196" s="4">
        <f t="shared" si="40"/>
        <v>4228</v>
      </c>
      <c r="R196" s="4">
        <f>'From State&amp;Country +Charts'!O209</f>
        <v>492</v>
      </c>
      <c r="T196" s="4">
        <f t="shared" si="41"/>
        <v>5444</v>
      </c>
      <c r="V196" s="7">
        <f t="shared" si="47"/>
        <v>0.19701172049745011</v>
      </c>
      <c r="W196" s="7">
        <f t="shared" si="48"/>
        <v>0.12865706361277623</v>
      </c>
      <c r="X196" s="7">
        <f t="shared" si="49"/>
        <v>4.6881989800483137E-2</v>
      </c>
      <c r="Y196" s="7">
        <f t="shared" si="50"/>
        <v>3.37299812114163E-2</v>
      </c>
      <c r="Z196" s="7">
        <f t="shared" si="51"/>
        <v>4.4018967522591032E-2</v>
      </c>
      <c r="AC196" s="4">
        <v>11177</v>
      </c>
      <c r="AD196" s="4">
        <f t="shared" si="42"/>
        <v>132182</v>
      </c>
      <c r="AE196" s="21">
        <f t="shared" si="43"/>
        <v>-0.23208519409137751</v>
      </c>
      <c r="AG196" s="4">
        <f t="shared" si="52"/>
        <v>11177</v>
      </c>
      <c r="AH196" s="4">
        <v>9124</v>
      </c>
      <c r="AI196" s="4">
        <f t="shared" si="36"/>
        <v>2053</v>
      </c>
      <c r="AJ196" s="4">
        <f t="shared" si="44"/>
        <v>36754</v>
      </c>
      <c r="AK196" s="4">
        <f t="shared" si="46"/>
        <v>3062.8333333333335</v>
      </c>
      <c r="AL196" s="4">
        <f t="shared" si="45"/>
        <v>95428</v>
      </c>
      <c r="AM196" s="20">
        <v>8.821687393755033E-2</v>
      </c>
    </row>
    <row r="197" spans="1:39" x14ac:dyDescent="0.3">
      <c r="A197" s="19" t="s">
        <v>287</v>
      </c>
      <c r="B197" s="4">
        <v>2253</v>
      </c>
      <c r="D197" s="4">
        <f t="shared" si="37"/>
        <v>25644</v>
      </c>
      <c r="F197" s="4">
        <v>1570</v>
      </c>
      <c r="H197" s="4">
        <f t="shared" si="38"/>
        <v>17401</v>
      </c>
      <c r="J197" s="4">
        <v>526</v>
      </c>
      <c r="L197" s="4">
        <f t="shared" si="39"/>
        <v>5941</v>
      </c>
      <c r="N197" s="4">
        <f>'From State&amp;Country +Charts'!F210</f>
        <v>373</v>
      </c>
      <c r="P197" s="4">
        <f t="shared" si="40"/>
        <v>4237</v>
      </c>
      <c r="R197" s="4">
        <f>'From State&amp;Country +Charts'!O210</f>
        <v>495</v>
      </c>
      <c r="T197" s="4">
        <f t="shared" si="41"/>
        <v>5488</v>
      </c>
      <c r="V197" s="7">
        <f t="shared" si="47"/>
        <v>0.1946604458268533</v>
      </c>
      <c r="W197" s="7">
        <f t="shared" si="48"/>
        <v>0.13564886815275617</v>
      </c>
      <c r="X197" s="7">
        <f t="shared" si="49"/>
        <v>4.5446690858821498E-2</v>
      </c>
      <c r="Y197" s="7">
        <f t="shared" si="50"/>
        <v>3.2227406255400035E-2</v>
      </c>
      <c r="Z197" s="7">
        <f t="shared" si="51"/>
        <v>4.2768273716951785E-2</v>
      </c>
      <c r="AC197" s="4">
        <v>11574</v>
      </c>
      <c r="AD197" s="4">
        <f t="shared" si="42"/>
        <v>131104</v>
      </c>
      <c r="AE197" s="21">
        <f t="shared" si="43"/>
        <v>-8.5203920328801752E-2</v>
      </c>
      <c r="AG197" s="4">
        <f t="shared" si="52"/>
        <v>11574</v>
      </c>
      <c r="AH197" s="4">
        <v>10310</v>
      </c>
      <c r="AI197" s="4">
        <f t="shared" si="36"/>
        <v>1264</v>
      </c>
      <c r="AJ197" s="4">
        <f t="shared" si="44"/>
        <v>32338</v>
      </c>
      <c r="AK197" s="4">
        <f t="shared" si="46"/>
        <v>2694.8333333333335</v>
      </c>
      <c r="AL197" s="4">
        <f t="shared" si="45"/>
        <v>98766</v>
      </c>
      <c r="AM197" s="20">
        <v>8.804216346984621E-2</v>
      </c>
    </row>
    <row r="198" spans="1:39" x14ac:dyDescent="0.3">
      <c r="A198" s="19" t="s">
        <v>288</v>
      </c>
      <c r="B198" s="4">
        <v>1910</v>
      </c>
      <c r="D198" s="4">
        <f t="shared" si="37"/>
        <v>24669</v>
      </c>
      <c r="F198" s="4">
        <v>1384</v>
      </c>
      <c r="H198" s="4">
        <f t="shared" si="38"/>
        <v>16875</v>
      </c>
      <c r="J198" s="4">
        <v>443</v>
      </c>
      <c r="L198" s="4">
        <f t="shared" si="39"/>
        <v>5751</v>
      </c>
      <c r="N198" s="4">
        <f>'From State&amp;Country +Charts'!F211</f>
        <v>313</v>
      </c>
      <c r="P198" s="4">
        <f t="shared" si="40"/>
        <v>4134</v>
      </c>
      <c r="R198" s="4">
        <f>'From State&amp;Country +Charts'!O211</f>
        <v>427</v>
      </c>
      <c r="T198" s="4">
        <f t="shared" si="41"/>
        <v>5279</v>
      </c>
      <c r="V198" s="7">
        <f t="shared" si="47"/>
        <v>0.18594236760124611</v>
      </c>
      <c r="W198" s="7">
        <f t="shared" si="48"/>
        <v>0.13473520249221183</v>
      </c>
      <c r="X198" s="7">
        <f t="shared" si="49"/>
        <v>4.3126947040498444E-2</v>
      </c>
      <c r="Y198" s="7">
        <f t="shared" si="50"/>
        <v>3.0471183800623053E-2</v>
      </c>
      <c r="Z198" s="7">
        <f t="shared" si="51"/>
        <v>4.1569314641744549E-2</v>
      </c>
      <c r="AC198" s="4">
        <v>10272</v>
      </c>
      <c r="AD198" s="4">
        <f t="shared" si="42"/>
        <v>126694</v>
      </c>
      <c r="AE198" s="21">
        <f t="shared" si="43"/>
        <v>-0.30036779730281982</v>
      </c>
      <c r="AG198" s="4">
        <f t="shared" si="52"/>
        <v>10272</v>
      </c>
      <c r="AH198" s="4">
        <v>10888</v>
      </c>
      <c r="AI198" s="4">
        <f t="shared" si="36"/>
        <v>-616</v>
      </c>
      <c r="AJ198" s="4">
        <f t="shared" si="44"/>
        <v>26197</v>
      </c>
      <c r="AK198" s="4">
        <f t="shared" si="46"/>
        <v>2183.0833333333335</v>
      </c>
      <c r="AL198" s="4">
        <f t="shared" si="45"/>
        <v>100497</v>
      </c>
      <c r="AM198" s="20">
        <v>9.6281152647975071E-2</v>
      </c>
    </row>
    <row r="199" spans="1:39" x14ac:dyDescent="0.3">
      <c r="A199" s="19" t="s">
        <v>289</v>
      </c>
      <c r="B199" s="4">
        <v>1523</v>
      </c>
      <c r="D199" s="4">
        <f t="shared" si="37"/>
        <v>24353</v>
      </c>
      <c r="F199" s="4">
        <v>1012</v>
      </c>
      <c r="H199" s="4">
        <f t="shared" si="38"/>
        <v>16701</v>
      </c>
      <c r="J199" s="4">
        <v>363</v>
      </c>
      <c r="L199" s="4">
        <f t="shared" si="39"/>
        <v>5680</v>
      </c>
      <c r="N199" s="4">
        <f>'From State&amp;Country +Charts'!F212</f>
        <v>225</v>
      </c>
      <c r="P199" s="4">
        <f t="shared" si="40"/>
        <v>4073</v>
      </c>
      <c r="R199" s="4">
        <f>'From State&amp;Country +Charts'!O212</f>
        <v>314</v>
      </c>
      <c r="T199" s="4">
        <f t="shared" si="41"/>
        <v>5260</v>
      </c>
      <c r="V199" s="7">
        <f t="shared" si="47"/>
        <v>0.19548196637145424</v>
      </c>
      <c r="W199" s="7">
        <f t="shared" si="48"/>
        <v>0.12989346682069053</v>
      </c>
      <c r="X199" s="7">
        <f t="shared" si="49"/>
        <v>4.6592221794378129E-2</v>
      </c>
      <c r="Y199" s="7">
        <f t="shared" si="50"/>
        <v>2.8879476318829419E-2</v>
      </c>
      <c r="Z199" s="7">
        <f t="shared" si="51"/>
        <v>4.0302913618277501E-2</v>
      </c>
      <c r="AC199" s="4">
        <v>7791</v>
      </c>
      <c r="AD199" s="4">
        <f t="shared" si="42"/>
        <v>125425</v>
      </c>
      <c r="AE199" s="21">
        <f t="shared" si="43"/>
        <v>-0.14006622516556289</v>
      </c>
      <c r="AG199" s="4">
        <f t="shared" si="52"/>
        <v>7791</v>
      </c>
      <c r="AH199" s="4">
        <v>8464</v>
      </c>
      <c r="AI199" s="4">
        <f t="shared" si="36"/>
        <v>-673</v>
      </c>
      <c r="AJ199" s="4">
        <f t="shared" si="44"/>
        <v>23355</v>
      </c>
      <c r="AK199" s="4">
        <f t="shared" si="46"/>
        <v>1946.25</v>
      </c>
      <c r="AL199" s="4">
        <f t="shared" si="45"/>
        <v>102070</v>
      </c>
      <c r="AM199" s="20">
        <v>9.6136567834681039E-2</v>
      </c>
    </row>
    <row r="200" spans="1:39" x14ac:dyDescent="0.3">
      <c r="A200" s="19" t="s">
        <v>290</v>
      </c>
      <c r="B200" s="4">
        <v>1482</v>
      </c>
      <c r="D200" s="4">
        <f t="shared" si="37"/>
        <v>24218</v>
      </c>
      <c r="F200" s="4">
        <v>920</v>
      </c>
      <c r="H200" s="4">
        <f t="shared" si="38"/>
        <v>16570</v>
      </c>
      <c r="J200" s="4">
        <v>301</v>
      </c>
      <c r="L200" s="4">
        <f t="shared" si="39"/>
        <v>5619</v>
      </c>
      <c r="N200" s="4">
        <f>'From State&amp;Country +Charts'!F213</f>
        <v>225</v>
      </c>
      <c r="P200" s="4">
        <f t="shared" si="40"/>
        <v>4042</v>
      </c>
      <c r="R200" s="4">
        <f>'From State&amp;Country +Charts'!O213</f>
        <v>318</v>
      </c>
      <c r="T200" s="4">
        <f t="shared" si="41"/>
        <v>5269</v>
      </c>
      <c r="V200" s="7">
        <f t="shared" si="47"/>
        <v>0.19623940677966101</v>
      </c>
      <c r="W200" s="7">
        <f t="shared" si="48"/>
        <v>0.12182203389830508</v>
      </c>
      <c r="X200" s="7">
        <f t="shared" si="49"/>
        <v>3.9856991525423727E-2</v>
      </c>
      <c r="Y200" s="7">
        <f t="shared" si="50"/>
        <v>2.9793432203389831E-2</v>
      </c>
      <c r="Z200" s="7">
        <f t="shared" si="51"/>
        <v>4.2108050847457626E-2</v>
      </c>
      <c r="AC200" s="4">
        <v>7552</v>
      </c>
      <c r="AD200" s="4">
        <f t="shared" si="42"/>
        <v>124927</v>
      </c>
      <c r="AE200" s="21">
        <f t="shared" si="43"/>
        <v>-6.186335403726706E-2</v>
      </c>
      <c r="AG200" s="4">
        <f t="shared" si="52"/>
        <v>7552</v>
      </c>
      <c r="AH200" s="4">
        <v>6419</v>
      </c>
      <c r="AI200" s="4">
        <f t="shared" si="36"/>
        <v>1133</v>
      </c>
      <c r="AJ200" s="4">
        <f t="shared" si="44"/>
        <v>24572</v>
      </c>
      <c r="AK200" s="4">
        <f t="shared" si="46"/>
        <v>2047.6666666666667</v>
      </c>
      <c r="AL200" s="4">
        <f t="shared" si="45"/>
        <v>100355</v>
      </c>
      <c r="AM200" s="20">
        <v>9.0704449152542374E-2</v>
      </c>
    </row>
    <row r="201" spans="1:39" x14ac:dyDescent="0.3">
      <c r="A201" s="2" t="s">
        <v>337</v>
      </c>
      <c r="B201" s="4">
        <v>2923</v>
      </c>
      <c r="D201" s="4">
        <f t="shared" si="37"/>
        <v>24574</v>
      </c>
      <c r="F201" s="4">
        <v>2300</v>
      </c>
      <c r="H201" s="4">
        <f t="shared" si="38"/>
        <v>17109</v>
      </c>
      <c r="J201" s="4">
        <v>710</v>
      </c>
      <c r="L201" s="4">
        <f t="shared" si="39"/>
        <v>5736</v>
      </c>
      <c r="N201" s="4">
        <f>'From State&amp;Country +Charts'!F214</f>
        <v>517</v>
      </c>
      <c r="P201" s="4">
        <f t="shared" si="40"/>
        <v>4142</v>
      </c>
      <c r="R201" s="4">
        <f>'From State&amp;Country +Charts'!O214</f>
        <v>759</v>
      </c>
      <c r="T201" s="4">
        <f t="shared" si="41"/>
        <v>5485</v>
      </c>
      <c r="V201" s="7">
        <f t="shared" si="47"/>
        <v>0.18739581997692012</v>
      </c>
      <c r="W201" s="7">
        <f t="shared" si="48"/>
        <v>0.14745480189767918</v>
      </c>
      <c r="X201" s="7">
        <f t="shared" si="49"/>
        <v>4.5518656237979231E-2</v>
      </c>
      <c r="Y201" s="7">
        <f t="shared" si="50"/>
        <v>3.3145275035260928E-2</v>
      </c>
      <c r="Z201" s="7">
        <f t="shared" si="51"/>
        <v>4.8660084626234133E-2</v>
      </c>
      <c r="AC201" s="4">
        <v>15598</v>
      </c>
      <c r="AD201" s="4">
        <f t="shared" si="42"/>
        <v>127499</v>
      </c>
      <c r="AE201" s="21">
        <f t="shared" si="43"/>
        <v>0.19745125134346697</v>
      </c>
      <c r="AG201" s="4">
        <f t="shared" si="52"/>
        <v>15598</v>
      </c>
      <c r="AH201" s="4">
        <v>7038</v>
      </c>
      <c r="AI201" s="4">
        <f t="shared" si="36"/>
        <v>8560</v>
      </c>
      <c r="AJ201" s="4">
        <f t="shared" si="44"/>
        <v>30066</v>
      </c>
      <c r="AK201" s="4">
        <f t="shared" si="46"/>
        <v>2505.5</v>
      </c>
      <c r="AL201" s="4">
        <f t="shared" si="45"/>
        <v>97433</v>
      </c>
      <c r="AM201" s="20">
        <v>0.10398769072958071</v>
      </c>
    </row>
    <row r="202" spans="1:39" x14ac:dyDescent="0.3">
      <c r="A202" s="2" t="s">
        <v>338</v>
      </c>
      <c r="B202" s="4">
        <v>1890</v>
      </c>
      <c r="D202" s="4">
        <f t="shared" si="37"/>
        <v>24620</v>
      </c>
      <c r="F202" s="4">
        <v>1493</v>
      </c>
      <c r="H202" s="4">
        <f t="shared" si="38"/>
        <v>17295</v>
      </c>
      <c r="J202" s="4">
        <v>477</v>
      </c>
      <c r="L202" s="4">
        <f t="shared" si="39"/>
        <v>5789</v>
      </c>
      <c r="N202" s="4">
        <f>'From State&amp;Country +Charts'!F215</f>
        <v>338</v>
      </c>
      <c r="P202" s="4">
        <f t="shared" si="40"/>
        <v>4192</v>
      </c>
      <c r="R202" s="4">
        <f>'From State&amp;Country +Charts'!O215</f>
        <v>447</v>
      </c>
      <c r="T202" s="4">
        <f t="shared" si="41"/>
        <v>5530</v>
      </c>
      <c r="V202" s="7">
        <f t="shared" si="47"/>
        <v>0.18551236749116609</v>
      </c>
      <c r="W202" s="7">
        <f t="shared" si="48"/>
        <v>0.14654495484884178</v>
      </c>
      <c r="X202" s="7">
        <f t="shared" si="49"/>
        <v>4.6819787985865724E-2</v>
      </c>
      <c r="Y202" s="7">
        <f t="shared" si="50"/>
        <v>3.3176285826462502E-2</v>
      </c>
      <c r="Z202" s="7">
        <f t="shared" si="51"/>
        <v>4.3875147232037691E-2</v>
      </c>
      <c r="AC202" s="4">
        <v>10188</v>
      </c>
      <c r="AD202" s="4">
        <f t="shared" si="42"/>
        <v>127927</v>
      </c>
      <c r="AE202" s="21">
        <f t="shared" si="43"/>
        <v>4.3852459016393341E-2</v>
      </c>
      <c r="AG202" s="4">
        <f t="shared" si="52"/>
        <v>10188</v>
      </c>
      <c r="AH202" s="4">
        <v>8586</v>
      </c>
      <c r="AI202" s="4">
        <f t="shared" si="36"/>
        <v>1602</v>
      </c>
      <c r="AJ202" s="4">
        <f t="shared" si="44"/>
        <v>28377</v>
      </c>
      <c r="AK202" s="4">
        <f t="shared" si="46"/>
        <v>2364.75</v>
      </c>
      <c r="AL202" s="4">
        <f t="shared" si="45"/>
        <v>99550</v>
      </c>
      <c r="AM202" s="20">
        <v>0.10433843737730664</v>
      </c>
    </row>
    <row r="203" spans="1:39" x14ac:dyDescent="0.3">
      <c r="A203" s="2" t="s">
        <v>339</v>
      </c>
      <c r="B203" s="4">
        <v>1942</v>
      </c>
      <c r="D203" s="4">
        <f t="shared" si="37"/>
        <v>24655</v>
      </c>
      <c r="F203" s="4">
        <v>1532</v>
      </c>
      <c r="H203" s="4">
        <f t="shared" si="38"/>
        <v>17436</v>
      </c>
      <c r="J203" s="4">
        <v>470</v>
      </c>
      <c r="L203" s="4">
        <f t="shared" si="39"/>
        <v>5826</v>
      </c>
      <c r="N203" s="4">
        <f>'From State&amp;Country +Charts'!F216</f>
        <v>346</v>
      </c>
      <c r="P203" s="4">
        <f t="shared" si="40"/>
        <v>4226</v>
      </c>
      <c r="R203" s="4">
        <f>'From State&amp;Country +Charts'!O216</f>
        <v>503</v>
      </c>
      <c r="T203" s="4">
        <f t="shared" si="41"/>
        <v>5590</v>
      </c>
      <c r="V203" s="7">
        <f t="shared" si="47"/>
        <v>0.18590848171548918</v>
      </c>
      <c r="W203" s="7">
        <f t="shared" si="48"/>
        <v>0.14665900823281638</v>
      </c>
      <c r="X203" s="7">
        <f t="shared" si="49"/>
        <v>4.4993298870381004E-2</v>
      </c>
      <c r="Y203" s="7">
        <f t="shared" si="50"/>
        <v>3.3122726402450696E-2</v>
      </c>
      <c r="Z203" s="7">
        <f t="shared" si="51"/>
        <v>4.8152402833620524E-2</v>
      </c>
      <c r="AC203" s="4">
        <v>10446</v>
      </c>
      <c r="AD203" s="4">
        <f t="shared" si="42"/>
        <v>128547</v>
      </c>
      <c r="AE203" s="21">
        <f t="shared" si="43"/>
        <v>6.3097903521270204E-2</v>
      </c>
      <c r="AG203" s="4">
        <f t="shared" si="52"/>
        <v>10446</v>
      </c>
      <c r="AH203" s="4">
        <v>6304</v>
      </c>
      <c r="AI203" s="4">
        <f t="shared" si="36"/>
        <v>4142</v>
      </c>
      <c r="AJ203" s="4">
        <f t="shared" si="44"/>
        <v>29984</v>
      </c>
      <c r="AK203" s="4">
        <f t="shared" si="46"/>
        <v>2498.6666666666665</v>
      </c>
      <c r="AL203" s="4">
        <f t="shared" si="45"/>
        <v>98563</v>
      </c>
      <c r="AM203" s="20">
        <v>9.927244878422363E-2</v>
      </c>
    </row>
    <row r="204" spans="1:39" x14ac:dyDescent="0.3">
      <c r="A204" s="2" t="s">
        <v>340</v>
      </c>
      <c r="B204" s="4">
        <v>2343</v>
      </c>
      <c r="D204" s="4">
        <f t="shared" si="37"/>
        <v>25195</v>
      </c>
      <c r="F204" s="4">
        <v>1912</v>
      </c>
      <c r="H204" s="4">
        <f t="shared" si="38"/>
        <v>18009</v>
      </c>
      <c r="J204" s="4">
        <v>601</v>
      </c>
      <c r="L204" s="4">
        <f t="shared" si="39"/>
        <v>5980</v>
      </c>
      <c r="N204" s="4">
        <f>'From State&amp;Country +Charts'!F217</f>
        <v>460</v>
      </c>
      <c r="P204" s="4">
        <f t="shared" si="40"/>
        <v>4375</v>
      </c>
      <c r="R204" s="4">
        <f>'From State&amp;Country +Charts'!O217</f>
        <v>567</v>
      </c>
      <c r="T204" s="4">
        <f t="shared" si="41"/>
        <v>5748</v>
      </c>
      <c r="V204" s="7">
        <f t="shared" si="47"/>
        <v>0.18670810423141287</v>
      </c>
      <c r="W204" s="7">
        <f t="shared" si="48"/>
        <v>0.15236273806677822</v>
      </c>
      <c r="X204" s="7">
        <f t="shared" si="49"/>
        <v>4.7892262331659892E-2</v>
      </c>
      <c r="Y204" s="7">
        <f t="shared" si="50"/>
        <v>3.6656307275480117E-2</v>
      </c>
      <c r="Z204" s="7">
        <f t="shared" si="51"/>
        <v>4.5182883098254842E-2</v>
      </c>
      <c r="AC204" s="4">
        <v>12549</v>
      </c>
      <c r="AD204" s="4">
        <f t="shared" si="42"/>
        <v>131834</v>
      </c>
      <c r="AE204" s="21">
        <f t="shared" si="43"/>
        <v>0.35489095227812562</v>
      </c>
      <c r="AG204" s="4">
        <f t="shared" si="52"/>
        <v>12549</v>
      </c>
      <c r="AH204" s="4">
        <v>6891</v>
      </c>
      <c r="AI204" s="4">
        <f t="shared" ref="AI204:AI243" si="53">AG204-AH204</f>
        <v>5658</v>
      </c>
      <c r="AJ204" s="4">
        <f t="shared" si="44"/>
        <v>33486</v>
      </c>
      <c r="AK204" s="4">
        <f t="shared" si="46"/>
        <v>2790.5</v>
      </c>
      <c r="AL204" s="4">
        <f t="shared" si="45"/>
        <v>98348</v>
      </c>
      <c r="AM204" s="20">
        <v>0.10287672324488006</v>
      </c>
    </row>
    <row r="205" spans="1:39" x14ac:dyDescent="0.3">
      <c r="A205" s="2" t="s">
        <v>341</v>
      </c>
      <c r="B205" s="4">
        <v>1810</v>
      </c>
      <c r="D205" s="4">
        <f t="shared" si="37"/>
        <v>24730</v>
      </c>
      <c r="F205" s="4">
        <v>1374</v>
      </c>
      <c r="H205" s="4">
        <f t="shared" si="38"/>
        <v>17875</v>
      </c>
      <c r="J205" s="4">
        <v>456</v>
      </c>
      <c r="L205" s="4">
        <f t="shared" si="39"/>
        <v>5897</v>
      </c>
      <c r="N205" s="4">
        <f>'From State&amp;Country +Charts'!F218</f>
        <v>414</v>
      </c>
      <c r="P205" s="4">
        <f t="shared" si="40"/>
        <v>4337</v>
      </c>
      <c r="R205" s="4">
        <f>'From State&amp;Country +Charts'!O218</f>
        <v>465</v>
      </c>
      <c r="T205" s="4">
        <f t="shared" si="41"/>
        <v>5729</v>
      </c>
      <c r="V205" s="7">
        <f t="shared" si="47"/>
        <v>0.18362584964999493</v>
      </c>
      <c r="W205" s="7">
        <f t="shared" si="48"/>
        <v>0.13939332454093536</v>
      </c>
      <c r="X205" s="7">
        <f t="shared" si="49"/>
        <v>4.6261540022319164E-2</v>
      </c>
      <c r="Y205" s="7">
        <f t="shared" si="50"/>
        <v>4.2000608704473981E-2</v>
      </c>
      <c r="Z205" s="7">
        <f t="shared" si="51"/>
        <v>4.7174596733285987E-2</v>
      </c>
      <c r="AC205" s="4">
        <v>9857</v>
      </c>
      <c r="AD205" s="4">
        <f t="shared" si="42"/>
        <v>130120</v>
      </c>
      <c r="AE205" s="21">
        <f t="shared" si="43"/>
        <v>-0.14812894304727331</v>
      </c>
      <c r="AG205" s="4">
        <f t="shared" si="52"/>
        <v>9857</v>
      </c>
      <c r="AH205" s="4">
        <v>5658</v>
      </c>
      <c r="AI205" s="4">
        <f t="shared" si="53"/>
        <v>4199</v>
      </c>
      <c r="AJ205" s="4">
        <f t="shared" si="44"/>
        <v>34306</v>
      </c>
      <c r="AK205" s="4">
        <f t="shared" si="46"/>
        <v>2858.8333333333335</v>
      </c>
      <c r="AL205" s="4">
        <f t="shared" si="45"/>
        <v>95814</v>
      </c>
      <c r="AM205" s="20">
        <v>9.8610124784417164E-2</v>
      </c>
    </row>
    <row r="206" spans="1:39" x14ac:dyDescent="0.3">
      <c r="A206" s="2" t="s">
        <v>342</v>
      </c>
      <c r="B206" s="4">
        <v>1968</v>
      </c>
      <c r="D206" s="4">
        <f t="shared" ref="D206:D266" si="54">SUM(B195:B206)</f>
        <v>24825</v>
      </c>
      <c r="F206" s="4">
        <v>1466</v>
      </c>
      <c r="H206" s="4">
        <f t="shared" ref="H206:H266" si="55">SUM(F195:F206)</f>
        <v>18113</v>
      </c>
      <c r="J206" s="4">
        <v>577</v>
      </c>
      <c r="L206" s="4">
        <f t="shared" ref="L206:L266" si="56">SUM(J195:J206)</f>
        <v>6070</v>
      </c>
      <c r="N206" s="4">
        <f>'From State&amp;Country +Charts'!F219</f>
        <v>425</v>
      </c>
      <c r="P206" s="4">
        <f t="shared" ref="P206:P266" si="57">SUM(N195:N206)</f>
        <v>4444</v>
      </c>
      <c r="R206" s="4">
        <f>'From State&amp;Country +Charts'!O219</f>
        <v>502</v>
      </c>
      <c r="T206" s="4">
        <f t="shared" ref="T206:T266" si="58">SUM(R195:R206)</f>
        <v>5853</v>
      </c>
      <c r="V206" s="7">
        <f t="shared" si="47"/>
        <v>0.17422096317280453</v>
      </c>
      <c r="W206" s="7">
        <f t="shared" si="48"/>
        <v>0.12978045325779036</v>
      </c>
      <c r="X206" s="7">
        <f t="shared" si="49"/>
        <v>5.1080028328611901E-2</v>
      </c>
      <c r="Y206" s="7">
        <f t="shared" si="50"/>
        <v>3.7623937677053826E-2</v>
      </c>
      <c r="Z206" s="7">
        <f t="shared" si="51"/>
        <v>4.4440509915014165E-2</v>
      </c>
      <c r="AC206" s="4">
        <v>11296</v>
      </c>
      <c r="AD206" s="4">
        <f t="shared" ref="AD206:AD266" si="59">SUM(AC195:AC206)</f>
        <v>131595</v>
      </c>
      <c r="AE206" s="21">
        <f t="shared" si="43"/>
        <v>0.15018837185622647</v>
      </c>
      <c r="AG206" s="4">
        <f t="shared" si="52"/>
        <v>11296</v>
      </c>
      <c r="AH206" s="4">
        <v>8035</v>
      </c>
      <c r="AI206" s="4">
        <f t="shared" si="53"/>
        <v>3261</v>
      </c>
      <c r="AJ206" s="4">
        <f t="shared" si="44"/>
        <v>38116</v>
      </c>
      <c r="AK206" s="4">
        <f t="shared" si="46"/>
        <v>3176.3333333333335</v>
      </c>
      <c r="AL206" s="4">
        <f t="shared" si="45"/>
        <v>93479</v>
      </c>
      <c r="AM206" s="20">
        <v>8.7464589235127482E-2</v>
      </c>
    </row>
    <row r="207" spans="1:39" x14ac:dyDescent="0.3">
      <c r="A207" s="2" t="s">
        <v>343</v>
      </c>
      <c r="B207" s="4">
        <v>2611</v>
      </c>
      <c r="D207" s="4">
        <f t="shared" si="54"/>
        <v>24857</v>
      </c>
      <c r="F207" s="4">
        <v>1893</v>
      </c>
      <c r="H207" s="4">
        <f t="shared" si="55"/>
        <v>18294</v>
      </c>
      <c r="J207" s="4">
        <v>715</v>
      </c>
      <c r="L207" s="4">
        <f t="shared" si="56"/>
        <v>6163</v>
      </c>
      <c r="N207" s="4">
        <f>'From State&amp;Country +Charts'!F220</f>
        <v>542</v>
      </c>
      <c r="P207" s="4">
        <f t="shared" si="57"/>
        <v>4555</v>
      </c>
      <c r="R207" s="4">
        <f>'From State&amp;Country +Charts'!O220</f>
        <v>535</v>
      </c>
      <c r="T207" s="4">
        <f t="shared" si="58"/>
        <v>5824</v>
      </c>
      <c r="V207" s="7">
        <f t="shared" si="47"/>
        <v>0.18735648679678529</v>
      </c>
      <c r="W207" s="7">
        <f t="shared" si="48"/>
        <v>0.13583524684270953</v>
      </c>
      <c r="X207" s="7">
        <f t="shared" si="49"/>
        <v>5.1305970149253734E-2</v>
      </c>
      <c r="Y207" s="7">
        <f t="shared" si="50"/>
        <v>3.889207807118255E-2</v>
      </c>
      <c r="Z207" s="7">
        <f t="shared" si="51"/>
        <v>3.838978185993111E-2</v>
      </c>
      <c r="AC207" s="4">
        <v>13936</v>
      </c>
      <c r="AD207" s="4">
        <f t="shared" si="59"/>
        <v>132236</v>
      </c>
      <c r="AE207" s="21">
        <f t="shared" ref="AE207:AE243" si="60">(AC207/AC195)-1</f>
        <v>4.8213614140654393E-2</v>
      </c>
      <c r="AG207" s="4">
        <f t="shared" si="52"/>
        <v>13936</v>
      </c>
      <c r="AH207" s="4">
        <v>5474</v>
      </c>
      <c r="AI207" s="4">
        <f t="shared" si="53"/>
        <v>8462</v>
      </c>
      <c r="AJ207" s="4">
        <f t="shared" si="44"/>
        <v>39045</v>
      </c>
      <c r="AK207" s="4">
        <f t="shared" si="46"/>
        <v>3253.75</v>
      </c>
      <c r="AL207" s="4">
        <f t="shared" si="45"/>
        <v>93191</v>
      </c>
      <c r="AM207" s="20">
        <v>9.0915614236509762E-2</v>
      </c>
    </row>
    <row r="208" spans="1:39" x14ac:dyDescent="0.3">
      <c r="A208" s="2" t="s">
        <v>344</v>
      </c>
      <c r="B208" s="4">
        <v>2258</v>
      </c>
      <c r="D208" s="4">
        <f t="shared" si="54"/>
        <v>24913</v>
      </c>
      <c r="F208" s="4">
        <v>1520</v>
      </c>
      <c r="H208" s="4">
        <f t="shared" si="55"/>
        <v>18376</v>
      </c>
      <c r="J208" s="4">
        <v>560</v>
      </c>
      <c r="L208" s="4">
        <f t="shared" si="56"/>
        <v>6199</v>
      </c>
      <c r="N208" s="4">
        <f>'From State&amp;Country +Charts'!F221</f>
        <v>425</v>
      </c>
      <c r="P208" s="4">
        <f t="shared" si="57"/>
        <v>4603</v>
      </c>
      <c r="R208" s="4">
        <f>'From State&amp;Country +Charts'!O221</f>
        <v>456</v>
      </c>
      <c r="T208" s="4">
        <f t="shared" si="58"/>
        <v>5788</v>
      </c>
      <c r="V208" s="7">
        <f t="shared" si="47"/>
        <v>0.19200680272108844</v>
      </c>
      <c r="W208" s="7">
        <f t="shared" si="48"/>
        <v>0.12925170068027211</v>
      </c>
      <c r="X208" s="7">
        <f t="shared" si="49"/>
        <v>4.7619047619047616E-2</v>
      </c>
      <c r="Y208" s="7">
        <f t="shared" si="50"/>
        <v>3.6139455782312924E-2</v>
      </c>
      <c r="Z208" s="7">
        <f t="shared" si="51"/>
        <v>3.8775510204081633E-2</v>
      </c>
      <c r="AC208" s="4">
        <v>11760</v>
      </c>
      <c r="AD208" s="4">
        <f t="shared" si="59"/>
        <v>132819</v>
      </c>
      <c r="AE208" s="21">
        <f t="shared" si="60"/>
        <v>5.2160687125346605E-2</v>
      </c>
      <c r="AG208" s="4">
        <f t="shared" si="52"/>
        <v>11760</v>
      </c>
      <c r="AH208" s="4">
        <v>10394</v>
      </c>
      <c r="AI208" s="4">
        <f t="shared" si="53"/>
        <v>1366</v>
      </c>
      <c r="AJ208" s="4">
        <f t="shared" si="44"/>
        <v>38358</v>
      </c>
      <c r="AK208" s="4">
        <f t="shared" si="46"/>
        <v>3196.5</v>
      </c>
      <c r="AL208" s="4">
        <f t="shared" si="45"/>
        <v>94461</v>
      </c>
      <c r="AM208" s="20">
        <v>9.166666666666666E-2</v>
      </c>
    </row>
    <row r="209" spans="1:39" x14ac:dyDescent="0.3">
      <c r="A209" s="2" t="s">
        <v>345</v>
      </c>
      <c r="B209" s="4">
        <v>3132</v>
      </c>
      <c r="D209" s="4">
        <f t="shared" si="54"/>
        <v>25792</v>
      </c>
      <c r="F209" s="4">
        <v>2165</v>
      </c>
      <c r="H209" s="4">
        <f t="shared" si="55"/>
        <v>18971</v>
      </c>
      <c r="J209" s="4">
        <v>856</v>
      </c>
      <c r="L209" s="4">
        <f t="shared" si="56"/>
        <v>6529</v>
      </c>
      <c r="N209" s="4">
        <f>'From State&amp;Country +Charts'!F222</f>
        <v>574</v>
      </c>
      <c r="P209" s="4">
        <f t="shared" si="57"/>
        <v>4804</v>
      </c>
      <c r="R209" s="4">
        <f>'From State&amp;Country +Charts'!O222</f>
        <v>683</v>
      </c>
      <c r="T209" s="4">
        <f t="shared" si="58"/>
        <v>5976</v>
      </c>
      <c r="V209" s="7">
        <f t="shared" si="47"/>
        <v>0.1902101299647759</v>
      </c>
      <c r="W209" s="7">
        <f t="shared" si="48"/>
        <v>0.13148305599416982</v>
      </c>
      <c r="X209" s="7">
        <f t="shared" si="49"/>
        <v>5.1985910360743348E-2</v>
      </c>
      <c r="Y209" s="7">
        <f t="shared" si="50"/>
        <v>3.4859710919470425E-2</v>
      </c>
      <c r="Z209" s="7">
        <f t="shared" si="51"/>
        <v>4.1479412121948257E-2</v>
      </c>
      <c r="AC209" s="4">
        <v>16466</v>
      </c>
      <c r="AD209" s="4">
        <f t="shared" si="59"/>
        <v>137711</v>
      </c>
      <c r="AE209" s="21">
        <f t="shared" si="60"/>
        <v>0.42267150509763263</v>
      </c>
      <c r="AG209" s="4">
        <f t="shared" si="52"/>
        <v>16466</v>
      </c>
      <c r="AH209" s="4">
        <v>9473</v>
      </c>
      <c r="AI209" s="4">
        <f t="shared" si="53"/>
        <v>6993</v>
      </c>
      <c r="AJ209" s="4">
        <f t="shared" si="44"/>
        <v>44087</v>
      </c>
      <c r="AK209" s="4">
        <f t="shared" si="46"/>
        <v>3673.9166666666665</v>
      </c>
      <c r="AL209" s="4">
        <f t="shared" si="45"/>
        <v>93624</v>
      </c>
      <c r="AM209" s="20">
        <v>9.3708247297461439E-2</v>
      </c>
    </row>
    <row r="210" spans="1:39" x14ac:dyDescent="0.3">
      <c r="A210" s="2" t="s">
        <v>346</v>
      </c>
      <c r="B210" s="4">
        <v>2224</v>
      </c>
      <c r="D210" s="4">
        <f t="shared" si="54"/>
        <v>26106</v>
      </c>
      <c r="F210" s="4">
        <v>1548</v>
      </c>
      <c r="H210" s="4">
        <f t="shared" si="55"/>
        <v>19135</v>
      </c>
      <c r="J210" s="4">
        <v>557</v>
      </c>
      <c r="L210" s="4">
        <f t="shared" si="56"/>
        <v>6643</v>
      </c>
      <c r="N210" s="4">
        <f>'From State&amp;Country +Charts'!F223</f>
        <v>379</v>
      </c>
      <c r="P210" s="4">
        <f t="shared" si="57"/>
        <v>4870</v>
      </c>
      <c r="R210" s="4">
        <f>'From State&amp;Country +Charts'!O223</f>
        <v>509</v>
      </c>
      <c r="T210" s="4">
        <f t="shared" si="58"/>
        <v>6058</v>
      </c>
      <c r="V210" s="7">
        <f t="shared" si="47"/>
        <v>0.19132828630419821</v>
      </c>
      <c r="W210" s="7">
        <f t="shared" si="48"/>
        <v>0.13317274604267035</v>
      </c>
      <c r="X210" s="7">
        <f t="shared" si="49"/>
        <v>4.7918100481761872E-2</v>
      </c>
      <c r="Y210" s="7">
        <f t="shared" si="50"/>
        <v>3.2604955264969031E-2</v>
      </c>
      <c r="Z210" s="7">
        <f t="shared" si="51"/>
        <v>4.3788713007570541E-2</v>
      </c>
      <c r="AC210" s="4">
        <v>11624</v>
      </c>
      <c r="AD210" s="4">
        <f t="shared" si="59"/>
        <v>139063</v>
      </c>
      <c r="AE210" s="21">
        <f t="shared" si="60"/>
        <v>0.13161993769470404</v>
      </c>
      <c r="AG210" s="4">
        <f t="shared" si="52"/>
        <v>11624</v>
      </c>
      <c r="AH210" s="4">
        <v>8755</v>
      </c>
      <c r="AI210" s="4">
        <f t="shared" si="53"/>
        <v>2869</v>
      </c>
      <c r="AJ210" s="4">
        <f t="shared" si="44"/>
        <v>47572</v>
      </c>
      <c r="AK210" s="4">
        <f t="shared" si="46"/>
        <v>3964.3333333333335</v>
      </c>
      <c r="AL210" s="4">
        <f t="shared" si="45"/>
        <v>91491</v>
      </c>
      <c r="AM210" s="20">
        <v>9.402959394356504E-2</v>
      </c>
    </row>
    <row r="211" spans="1:39" x14ac:dyDescent="0.3">
      <c r="A211" s="2" t="s">
        <v>347</v>
      </c>
      <c r="B211" s="4">
        <v>1732</v>
      </c>
      <c r="D211" s="4">
        <f t="shared" si="54"/>
        <v>26315</v>
      </c>
      <c r="F211" s="4">
        <v>1183</v>
      </c>
      <c r="H211" s="4">
        <f t="shared" si="55"/>
        <v>19306</v>
      </c>
      <c r="J211" s="4">
        <v>425</v>
      </c>
      <c r="L211" s="4">
        <f t="shared" si="56"/>
        <v>6705</v>
      </c>
      <c r="N211" s="4">
        <f>'From State&amp;Country +Charts'!F224</f>
        <v>281</v>
      </c>
      <c r="P211" s="4">
        <f t="shared" si="57"/>
        <v>4926</v>
      </c>
      <c r="R211" s="4">
        <f>'From State&amp;Country +Charts'!O224</f>
        <v>341</v>
      </c>
      <c r="T211" s="4">
        <f t="shared" si="58"/>
        <v>6085</v>
      </c>
      <c r="V211" s="7">
        <f t="shared" si="47"/>
        <v>0.19953917050691244</v>
      </c>
      <c r="W211" s="7">
        <f t="shared" si="48"/>
        <v>0.13629032258064516</v>
      </c>
      <c r="X211" s="7">
        <f t="shared" si="49"/>
        <v>4.8963133640552998E-2</v>
      </c>
      <c r="Y211" s="7">
        <f t="shared" si="50"/>
        <v>3.2373271889400923E-2</v>
      </c>
      <c r="Z211" s="7">
        <f t="shared" si="51"/>
        <v>3.9285714285714285E-2</v>
      </c>
      <c r="AC211" s="4">
        <v>8680</v>
      </c>
      <c r="AD211" s="4">
        <f t="shared" si="59"/>
        <v>139952</v>
      </c>
      <c r="AE211" s="21">
        <f t="shared" si="60"/>
        <v>0.11410601976639723</v>
      </c>
      <c r="AG211" s="4">
        <f t="shared" si="52"/>
        <v>8680</v>
      </c>
      <c r="AH211" s="4">
        <v>3815</v>
      </c>
      <c r="AI211" s="4">
        <f t="shared" si="53"/>
        <v>4865</v>
      </c>
      <c r="AJ211" s="4">
        <f t="shared" si="44"/>
        <v>53110</v>
      </c>
      <c r="AK211" s="4">
        <f t="shared" si="46"/>
        <v>4425.833333333333</v>
      </c>
      <c r="AL211" s="4">
        <f t="shared" si="45"/>
        <v>86842</v>
      </c>
      <c r="AM211" s="20">
        <v>0.10046082949308756</v>
      </c>
    </row>
    <row r="212" spans="1:39" x14ac:dyDescent="0.3">
      <c r="A212" s="19" t="s">
        <v>348</v>
      </c>
      <c r="B212" s="4">
        <v>1582</v>
      </c>
      <c r="D212" s="4">
        <f t="shared" si="54"/>
        <v>26415</v>
      </c>
      <c r="F212" s="4">
        <v>1184</v>
      </c>
      <c r="H212" s="4">
        <f t="shared" si="55"/>
        <v>19570</v>
      </c>
      <c r="J212" s="4">
        <v>389</v>
      </c>
      <c r="L212" s="4">
        <f t="shared" si="56"/>
        <v>6793</v>
      </c>
      <c r="N212" s="4">
        <f>'From State&amp;Country +Charts'!F225</f>
        <v>290</v>
      </c>
      <c r="P212" s="4">
        <f t="shared" si="57"/>
        <v>4991</v>
      </c>
      <c r="R212" s="4">
        <f>'From State&amp;Country +Charts'!O225</f>
        <v>329</v>
      </c>
      <c r="T212" s="4">
        <f t="shared" si="58"/>
        <v>6096</v>
      </c>
      <c r="V212" s="7">
        <f t="shared" si="47"/>
        <v>0.1898703792606817</v>
      </c>
      <c r="W212" s="7">
        <f t="shared" si="48"/>
        <v>0.14210273643783006</v>
      </c>
      <c r="X212" s="7">
        <f t="shared" si="49"/>
        <v>4.6687469995199231E-2</v>
      </c>
      <c r="Y212" s="7">
        <f t="shared" si="50"/>
        <v>3.4805568891022563E-2</v>
      </c>
      <c r="Z212" s="7">
        <f t="shared" si="51"/>
        <v>3.9486317810849735E-2</v>
      </c>
      <c r="AC212" s="4">
        <v>8332</v>
      </c>
      <c r="AD212" s="4">
        <f t="shared" si="59"/>
        <v>140732</v>
      </c>
      <c r="AE212" s="21">
        <f t="shared" si="60"/>
        <v>0.10328389830508478</v>
      </c>
      <c r="AG212" s="4">
        <f t="shared" si="52"/>
        <v>8332</v>
      </c>
      <c r="AH212" s="4">
        <v>9005</v>
      </c>
      <c r="AI212" s="4">
        <f t="shared" si="53"/>
        <v>-673</v>
      </c>
      <c r="AJ212" s="4">
        <f t="shared" si="44"/>
        <v>51304</v>
      </c>
      <c r="AK212" s="4">
        <f t="shared" si="46"/>
        <v>4275.333333333333</v>
      </c>
      <c r="AL212" s="4">
        <f t="shared" si="45"/>
        <v>89428</v>
      </c>
      <c r="AM212" s="20">
        <v>0.10429668746999519</v>
      </c>
    </row>
    <row r="213" spans="1:39" x14ac:dyDescent="0.3">
      <c r="A213" s="2" t="s">
        <v>349</v>
      </c>
      <c r="B213" s="4">
        <v>3503</v>
      </c>
      <c r="D213" s="4">
        <f t="shared" si="54"/>
        <v>26995</v>
      </c>
      <c r="F213" s="4">
        <v>2511</v>
      </c>
      <c r="H213" s="4">
        <f t="shared" si="55"/>
        <v>19781</v>
      </c>
      <c r="J213" s="4">
        <v>859</v>
      </c>
      <c r="L213" s="4">
        <f t="shared" si="56"/>
        <v>6942</v>
      </c>
      <c r="N213" s="4">
        <f>'From State&amp;Country +Charts'!F226</f>
        <v>648</v>
      </c>
      <c r="P213" s="4">
        <f t="shared" si="57"/>
        <v>5122</v>
      </c>
      <c r="R213" s="4">
        <f>'From State&amp;Country +Charts'!O226</f>
        <v>782</v>
      </c>
      <c r="T213" s="4">
        <f t="shared" si="58"/>
        <v>6119</v>
      </c>
      <c r="V213" s="7">
        <f t="shared" si="47"/>
        <v>0.19243023511316193</v>
      </c>
      <c r="W213" s="7">
        <f t="shared" si="48"/>
        <v>0.13793671720500988</v>
      </c>
      <c r="X213" s="7">
        <f t="shared" si="49"/>
        <v>4.7187431333772796E-2</v>
      </c>
      <c r="Y213" s="7">
        <f t="shared" si="50"/>
        <v>3.5596572181938034E-2</v>
      </c>
      <c r="Z213" s="7">
        <f t="shared" si="51"/>
        <v>4.2957591738079545E-2</v>
      </c>
      <c r="AC213" s="4">
        <v>18204</v>
      </c>
      <c r="AD213" s="4">
        <f t="shared" si="59"/>
        <v>143338</v>
      </c>
      <c r="AE213" s="21">
        <f t="shared" si="60"/>
        <v>0.16707270162841392</v>
      </c>
      <c r="AG213" s="4">
        <f t="shared" si="52"/>
        <v>18204</v>
      </c>
      <c r="AH213" s="4">
        <v>6713</v>
      </c>
      <c r="AI213" s="4">
        <f t="shared" si="53"/>
        <v>11491</v>
      </c>
      <c r="AJ213" s="4">
        <f t="shared" si="44"/>
        <v>54235</v>
      </c>
      <c r="AK213" s="4">
        <f t="shared" si="46"/>
        <v>4519.583333333333</v>
      </c>
      <c r="AL213" s="4">
        <f t="shared" si="45"/>
        <v>89103</v>
      </c>
      <c r="AM213" s="20">
        <v>0.10327400571303011</v>
      </c>
    </row>
    <row r="214" spans="1:39" x14ac:dyDescent="0.3">
      <c r="A214" s="2" t="s">
        <v>350</v>
      </c>
      <c r="B214" s="4">
        <v>1746</v>
      </c>
      <c r="D214" s="4">
        <f t="shared" si="54"/>
        <v>26851</v>
      </c>
      <c r="F214" s="4">
        <v>1231</v>
      </c>
      <c r="H214" s="4">
        <f t="shared" si="55"/>
        <v>19519</v>
      </c>
      <c r="J214" s="4">
        <v>483</v>
      </c>
      <c r="L214" s="4">
        <f t="shared" si="56"/>
        <v>6948</v>
      </c>
      <c r="N214" s="4">
        <f>'From State&amp;Country +Charts'!F227</f>
        <v>305</v>
      </c>
      <c r="P214" s="4">
        <f t="shared" si="57"/>
        <v>5089</v>
      </c>
      <c r="R214" s="4">
        <f>'From State&amp;Country +Charts'!O227</f>
        <v>418</v>
      </c>
      <c r="T214" s="4">
        <f t="shared" si="58"/>
        <v>6090</v>
      </c>
      <c r="V214" s="7">
        <f t="shared" si="47"/>
        <v>0.1895971332392225</v>
      </c>
      <c r="W214" s="7">
        <f t="shared" si="48"/>
        <v>0.13367358019328918</v>
      </c>
      <c r="X214" s="7">
        <f t="shared" si="49"/>
        <v>5.2448691497448151E-2</v>
      </c>
      <c r="Y214" s="7">
        <f t="shared" si="50"/>
        <v>3.3119774133999351E-2</v>
      </c>
      <c r="Z214" s="7">
        <f t="shared" si="51"/>
        <v>4.5390378977087635E-2</v>
      </c>
      <c r="AC214" s="4">
        <v>9209</v>
      </c>
      <c r="AD214" s="4">
        <f t="shared" si="59"/>
        <v>142359</v>
      </c>
      <c r="AE214" s="21">
        <f t="shared" si="60"/>
        <v>-9.6093443266588197E-2</v>
      </c>
      <c r="AG214" s="4">
        <f t="shared" si="52"/>
        <v>9209</v>
      </c>
      <c r="AH214" s="4">
        <v>4513</v>
      </c>
      <c r="AI214" s="4">
        <f t="shared" si="53"/>
        <v>4696</v>
      </c>
      <c r="AJ214" s="4">
        <f t="shared" si="44"/>
        <v>57329</v>
      </c>
      <c r="AK214" s="4">
        <f t="shared" si="46"/>
        <v>4777.416666666667</v>
      </c>
      <c r="AL214" s="4">
        <f t="shared" si="45"/>
        <v>85030</v>
      </c>
      <c r="AM214" s="20">
        <v>0.10087957432946031</v>
      </c>
    </row>
    <row r="215" spans="1:39" x14ac:dyDescent="0.3">
      <c r="A215" s="2" t="s">
        <v>351</v>
      </c>
      <c r="B215" s="4">
        <v>2443</v>
      </c>
      <c r="D215" s="4">
        <f t="shared" si="54"/>
        <v>27352</v>
      </c>
      <c r="F215" s="4">
        <v>1733</v>
      </c>
      <c r="H215" s="4">
        <f t="shared" si="55"/>
        <v>19720</v>
      </c>
      <c r="J215" s="4">
        <v>602</v>
      </c>
      <c r="L215" s="4">
        <f t="shared" si="56"/>
        <v>7080</v>
      </c>
      <c r="N215" s="4">
        <f>'From State&amp;Country +Charts'!F228</f>
        <v>437</v>
      </c>
      <c r="P215" s="4">
        <f t="shared" si="57"/>
        <v>5180</v>
      </c>
      <c r="R215" s="4">
        <f>'From State&amp;Country +Charts'!O228</f>
        <v>556</v>
      </c>
      <c r="T215" s="4">
        <f t="shared" si="58"/>
        <v>6143</v>
      </c>
      <c r="V215" s="7">
        <f t="shared" si="47"/>
        <v>0.19373513084853292</v>
      </c>
      <c r="W215" s="7">
        <f t="shared" si="48"/>
        <v>0.13743061062648693</v>
      </c>
      <c r="X215" s="7">
        <f t="shared" si="49"/>
        <v>4.7739888977002376E-2</v>
      </c>
      <c r="Y215" s="7">
        <f t="shared" si="50"/>
        <v>3.4655035685963523E-2</v>
      </c>
      <c r="Z215" s="7">
        <f t="shared" si="51"/>
        <v>4.4091990483743064E-2</v>
      </c>
      <c r="AC215" s="4">
        <v>12610</v>
      </c>
      <c r="AD215" s="4">
        <f t="shared" si="59"/>
        <v>144523</v>
      </c>
      <c r="AE215" s="21">
        <f t="shared" si="60"/>
        <v>0.20716063565000953</v>
      </c>
      <c r="AG215" s="4">
        <f t="shared" si="52"/>
        <v>12610</v>
      </c>
      <c r="AH215" s="4">
        <v>7590</v>
      </c>
      <c r="AI215" s="4">
        <f t="shared" si="53"/>
        <v>5020</v>
      </c>
      <c r="AJ215" s="4">
        <f t="shared" ref="AJ215:AJ266" si="61">SUM(AI204:AI215)</f>
        <v>58207</v>
      </c>
      <c r="AK215" s="4">
        <f t="shared" si="46"/>
        <v>4850.583333333333</v>
      </c>
      <c r="AL215" s="4">
        <f t="shared" ref="AL215:AL266" si="62">SUM(AH204:AH215)</f>
        <v>86316</v>
      </c>
      <c r="AM215" s="20">
        <v>0.10103092783505155</v>
      </c>
    </row>
    <row r="216" spans="1:39" x14ac:dyDescent="0.3">
      <c r="A216" s="2" t="s">
        <v>352</v>
      </c>
      <c r="B216" s="4">
        <v>1909</v>
      </c>
      <c r="D216" s="4">
        <f t="shared" si="54"/>
        <v>26918</v>
      </c>
      <c r="F216" s="4">
        <v>1413</v>
      </c>
      <c r="H216" s="4">
        <f t="shared" si="55"/>
        <v>19221</v>
      </c>
      <c r="J216" s="4">
        <v>464</v>
      </c>
      <c r="L216" s="4">
        <f t="shared" si="56"/>
        <v>6943</v>
      </c>
      <c r="N216" s="4">
        <f>'From State&amp;Country +Charts'!F229</f>
        <v>300</v>
      </c>
      <c r="P216" s="4">
        <f t="shared" si="57"/>
        <v>5020</v>
      </c>
      <c r="R216" s="4">
        <f>'From State&amp;Country +Charts'!O229</f>
        <v>444</v>
      </c>
      <c r="T216" s="4">
        <f t="shared" si="58"/>
        <v>6020</v>
      </c>
      <c r="V216" s="7">
        <f t="shared" si="47"/>
        <v>0.19511447260834014</v>
      </c>
      <c r="W216" s="7">
        <f t="shared" si="48"/>
        <v>0.14441946034341782</v>
      </c>
      <c r="X216" s="7">
        <f t="shared" si="49"/>
        <v>4.7424366312346686E-2</v>
      </c>
      <c r="Y216" s="7">
        <f t="shared" si="50"/>
        <v>3.0662305805396566E-2</v>
      </c>
      <c r="Z216" s="7">
        <f t="shared" si="51"/>
        <v>4.5380212591986914E-2</v>
      </c>
      <c r="AC216" s="4">
        <v>9784</v>
      </c>
      <c r="AD216" s="4">
        <f t="shared" si="59"/>
        <v>141758</v>
      </c>
      <c r="AE216" s="21">
        <f t="shared" si="60"/>
        <v>-0.22033628177544029</v>
      </c>
      <c r="AG216" s="4">
        <f t="shared" si="52"/>
        <v>9784</v>
      </c>
      <c r="AH216" s="4">
        <v>7230</v>
      </c>
      <c r="AI216" s="4">
        <f t="shared" si="53"/>
        <v>2554</v>
      </c>
      <c r="AJ216" s="4">
        <f t="shared" si="61"/>
        <v>55103</v>
      </c>
      <c r="AK216" s="4">
        <f t="shared" ref="AK216:AK305" si="63">AJ216/12</f>
        <v>4591.916666666667</v>
      </c>
      <c r="AL216" s="4">
        <f t="shared" si="62"/>
        <v>86655</v>
      </c>
      <c r="AM216" s="20">
        <v>9.2804578904333607E-2</v>
      </c>
    </row>
    <row r="217" spans="1:39" x14ac:dyDescent="0.3">
      <c r="A217" s="2" t="s">
        <v>353</v>
      </c>
      <c r="B217" s="4">
        <v>1740</v>
      </c>
      <c r="D217" s="4">
        <f t="shared" si="54"/>
        <v>26848</v>
      </c>
      <c r="F217" s="4">
        <v>1279</v>
      </c>
      <c r="H217" s="4">
        <f t="shared" si="55"/>
        <v>19126</v>
      </c>
      <c r="J217" s="4">
        <v>437</v>
      </c>
      <c r="L217" s="4">
        <f t="shared" si="56"/>
        <v>6924</v>
      </c>
      <c r="N217" s="4">
        <f>'From State&amp;Country +Charts'!F230</f>
        <v>293</v>
      </c>
      <c r="P217" s="4">
        <f t="shared" si="57"/>
        <v>4899</v>
      </c>
      <c r="R217" s="4">
        <f>'From State&amp;Country +Charts'!O230</f>
        <v>395</v>
      </c>
      <c r="T217" s="4">
        <f t="shared" si="58"/>
        <v>5950</v>
      </c>
      <c r="V217" s="7">
        <f t="shared" si="47"/>
        <v>0.18843404808317088</v>
      </c>
      <c r="W217" s="7">
        <f t="shared" si="48"/>
        <v>0.1385098548841239</v>
      </c>
      <c r="X217" s="7">
        <f t="shared" si="49"/>
        <v>4.7325102880658436E-2</v>
      </c>
      <c r="Y217" s="7">
        <f t="shared" si="50"/>
        <v>3.1730560970327053E-2</v>
      </c>
      <c r="Z217" s="7">
        <f t="shared" si="51"/>
        <v>4.2776694823478449E-2</v>
      </c>
      <c r="AC217" s="4">
        <v>9234</v>
      </c>
      <c r="AD217" s="4">
        <f t="shared" si="59"/>
        <v>141135</v>
      </c>
      <c r="AE217" s="21">
        <f t="shared" si="60"/>
        <v>-6.3203814548036918E-2</v>
      </c>
      <c r="AG217" s="4">
        <f t="shared" si="52"/>
        <v>9234</v>
      </c>
      <c r="AH217" s="4">
        <v>5535</v>
      </c>
      <c r="AI217" s="4">
        <f t="shared" si="53"/>
        <v>3699</v>
      </c>
      <c r="AJ217" s="4">
        <f t="shared" si="61"/>
        <v>54603</v>
      </c>
      <c r="AK217" s="4">
        <f t="shared" si="63"/>
        <v>4550.25</v>
      </c>
      <c r="AL217" s="4">
        <f t="shared" si="62"/>
        <v>86532</v>
      </c>
      <c r="AM217" s="20">
        <v>0.1030972492960797</v>
      </c>
    </row>
    <row r="218" spans="1:39" x14ac:dyDescent="0.3">
      <c r="A218" s="2" t="s">
        <v>354</v>
      </c>
      <c r="B218" s="4">
        <v>2094</v>
      </c>
      <c r="D218" s="4">
        <f t="shared" si="54"/>
        <v>26974</v>
      </c>
      <c r="F218" s="4">
        <v>1581</v>
      </c>
      <c r="H218" s="4">
        <f t="shared" si="55"/>
        <v>19241</v>
      </c>
      <c r="J218" s="4">
        <v>612</v>
      </c>
      <c r="L218" s="4">
        <f t="shared" si="56"/>
        <v>6959</v>
      </c>
      <c r="N218" s="4">
        <f>'From State&amp;Country +Charts'!F231</f>
        <v>421</v>
      </c>
      <c r="P218" s="4">
        <f t="shared" si="57"/>
        <v>4895</v>
      </c>
      <c r="R218" s="4">
        <f>'From State&amp;Country +Charts'!O231</f>
        <v>571</v>
      </c>
      <c r="T218" s="4">
        <f t="shared" si="58"/>
        <v>6019</v>
      </c>
      <c r="V218" s="7">
        <f t="shared" si="47"/>
        <v>0.17128834355828221</v>
      </c>
      <c r="W218" s="7">
        <f t="shared" si="48"/>
        <v>0.12932515337423311</v>
      </c>
      <c r="X218" s="7">
        <f t="shared" si="49"/>
        <v>5.0061349693251531E-2</v>
      </c>
      <c r="Y218" s="7">
        <f t="shared" si="50"/>
        <v>3.4437627811860938E-2</v>
      </c>
      <c r="Z218" s="7">
        <f t="shared" si="51"/>
        <v>4.6707566462167692E-2</v>
      </c>
      <c r="AC218" s="4">
        <v>12225</v>
      </c>
      <c r="AD218" s="4">
        <f t="shared" si="59"/>
        <v>142064</v>
      </c>
      <c r="AE218" s="21">
        <f t="shared" si="60"/>
        <v>8.2241501416430607E-2</v>
      </c>
      <c r="AG218" s="4">
        <f t="shared" si="52"/>
        <v>12225</v>
      </c>
      <c r="AH218" s="4">
        <v>5541</v>
      </c>
      <c r="AI218" s="4">
        <f t="shared" si="53"/>
        <v>6684</v>
      </c>
      <c r="AJ218" s="4">
        <f t="shared" si="61"/>
        <v>58026</v>
      </c>
      <c r="AK218" s="4">
        <f t="shared" si="63"/>
        <v>4835.5</v>
      </c>
      <c r="AL218" s="4">
        <f t="shared" si="62"/>
        <v>84038</v>
      </c>
      <c r="AM218" s="20">
        <v>9.1615541922290392E-2</v>
      </c>
    </row>
    <row r="219" spans="1:39" x14ac:dyDescent="0.3">
      <c r="A219" s="2" t="s">
        <v>355</v>
      </c>
      <c r="B219" s="4">
        <v>1809</v>
      </c>
      <c r="D219" s="4">
        <f t="shared" si="54"/>
        <v>26172</v>
      </c>
      <c r="F219" s="4">
        <v>1377</v>
      </c>
      <c r="H219" s="4">
        <f t="shared" si="55"/>
        <v>18725</v>
      </c>
      <c r="J219" s="4">
        <v>534</v>
      </c>
      <c r="L219" s="4">
        <f t="shared" si="56"/>
        <v>6778</v>
      </c>
      <c r="N219" s="4">
        <f>'From State&amp;Country +Charts'!F232</f>
        <v>384</v>
      </c>
      <c r="P219" s="4">
        <f t="shared" si="57"/>
        <v>4737</v>
      </c>
      <c r="R219" s="4">
        <f>'From State&amp;Country +Charts'!O232</f>
        <v>467</v>
      </c>
      <c r="T219" s="4">
        <f t="shared" si="58"/>
        <v>5951</v>
      </c>
      <c r="V219" s="7">
        <f t="shared" si="47"/>
        <v>0.1719908727895037</v>
      </c>
      <c r="W219" s="7">
        <f t="shared" si="48"/>
        <v>0.13091842555618938</v>
      </c>
      <c r="X219" s="7">
        <f t="shared" si="49"/>
        <v>5.0770108385624645E-2</v>
      </c>
      <c r="Y219" s="7">
        <f t="shared" si="50"/>
        <v>3.650884198516828E-2</v>
      </c>
      <c r="Z219" s="7">
        <f t="shared" si="51"/>
        <v>4.4400076060087466E-2</v>
      </c>
      <c r="AC219" s="4">
        <v>10518</v>
      </c>
      <c r="AD219" s="4">
        <f t="shared" si="59"/>
        <v>138646</v>
      </c>
      <c r="AE219" s="21">
        <f t="shared" si="60"/>
        <v>-0.24526406429391501</v>
      </c>
      <c r="AG219" s="4">
        <f t="shared" si="52"/>
        <v>10518</v>
      </c>
      <c r="AH219" s="4">
        <v>6712</v>
      </c>
      <c r="AI219" s="4">
        <f t="shared" si="53"/>
        <v>3806</v>
      </c>
      <c r="AJ219" s="4">
        <f t="shared" si="61"/>
        <v>53370</v>
      </c>
      <c r="AK219" s="4">
        <f t="shared" si="63"/>
        <v>4447.5</v>
      </c>
      <c r="AL219" s="4">
        <f t="shared" si="62"/>
        <v>85276</v>
      </c>
      <c r="AM219" s="20">
        <v>9.7356911960448753E-2</v>
      </c>
    </row>
    <row r="220" spans="1:39" x14ac:dyDescent="0.3">
      <c r="A220" s="2" t="s">
        <v>356</v>
      </c>
      <c r="B220" s="4">
        <v>2029</v>
      </c>
      <c r="D220" s="4">
        <f t="shared" si="54"/>
        <v>25943</v>
      </c>
      <c r="F220" s="4">
        <v>1531</v>
      </c>
      <c r="H220" s="4">
        <f t="shared" si="55"/>
        <v>18736</v>
      </c>
      <c r="J220" s="4">
        <v>592</v>
      </c>
      <c r="L220" s="4">
        <f t="shared" si="56"/>
        <v>6810</v>
      </c>
      <c r="N220" s="4">
        <f>'From State&amp;Country +Charts'!F233</f>
        <v>445</v>
      </c>
      <c r="P220" s="4">
        <f t="shared" si="57"/>
        <v>4757</v>
      </c>
      <c r="R220" s="4">
        <f>'From State&amp;Country +Charts'!O233</f>
        <v>478</v>
      </c>
      <c r="T220" s="4">
        <f t="shared" si="58"/>
        <v>5973</v>
      </c>
      <c r="V220" s="7">
        <f t="shared" si="47"/>
        <v>0.17425283407763656</v>
      </c>
      <c r="W220" s="7">
        <f t="shared" si="48"/>
        <v>0.13148402610786672</v>
      </c>
      <c r="X220" s="7">
        <f t="shared" si="49"/>
        <v>5.0841635176915152E-2</v>
      </c>
      <c r="Y220" s="7">
        <f t="shared" si="50"/>
        <v>3.821710752318791E-2</v>
      </c>
      <c r="Z220" s="7">
        <f t="shared" si="51"/>
        <v>4.105118515973892E-2</v>
      </c>
      <c r="AC220" s="4">
        <v>11644</v>
      </c>
      <c r="AD220" s="4">
        <f t="shared" si="59"/>
        <v>138530</v>
      </c>
      <c r="AE220" s="21">
        <f t="shared" si="60"/>
        <v>-9.8639455782313368E-3</v>
      </c>
      <c r="AG220" s="4">
        <f t="shared" si="52"/>
        <v>11644</v>
      </c>
      <c r="AH220" s="4">
        <v>10643</v>
      </c>
      <c r="AI220" s="4">
        <f t="shared" si="53"/>
        <v>1001</v>
      </c>
      <c r="AJ220" s="4">
        <f t="shared" si="61"/>
        <v>53005</v>
      </c>
      <c r="AK220" s="4">
        <f t="shared" si="63"/>
        <v>4417.083333333333</v>
      </c>
      <c r="AL220" s="4">
        <f t="shared" si="62"/>
        <v>85525</v>
      </c>
      <c r="AM220" s="20">
        <v>9.0862246650635525E-2</v>
      </c>
    </row>
    <row r="221" spans="1:39" x14ac:dyDescent="0.3">
      <c r="A221" s="2" t="s">
        <v>357</v>
      </c>
      <c r="B221" s="4">
        <v>2588</v>
      </c>
      <c r="D221" s="4">
        <f t="shared" si="54"/>
        <v>25399</v>
      </c>
      <c r="F221" s="4">
        <v>1943</v>
      </c>
      <c r="H221" s="4">
        <f t="shared" si="55"/>
        <v>18514</v>
      </c>
      <c r="J221" s="4">
        <v>734</v>
      </c>
      <c r="L221" s="4">
        <f t="shared" si="56"/>
        <v>6688</v>
      </c>
      <c r="N221" s="4">
        <f>'From State&amp;Country +Charts'!F234</f>
        <v>570</v>
      </c>
      <c r="P221" s="4">
        <f t="shared" si="57"/>
        <v>4753</v>
      </c>
      <c r="R221" s="4">
        <f>'From State&amp;Country +Charts'!O234</f>
        <v>605</v>
      </c>
      <c r="T221" s="4">
        <f t="shared" si="58"/>
        <v>5895</v>
      </c>
      <c r="V221" s="7">
        <f t="shared" si="47"/>
        <v>0.17581521739130435</v>
      </c>
      <c r="W221" s="7">
        <f t="shared" si="48"/>
        <v>0.13199728260869564</v>
      </c>
      <c r="X221" s="7">
        <f t="shared" si="49"/>
        <v>4.9864130434782605E-2</v>
      </c>
      <c r="Y221" s="7">
        <f t="shared" si="50"/>
        <v>3.872282608695652E-2</v>
      </c>
      <c r="Z221" s="7">
        <f t="shared" si="51"/>
        <v>4.1100543478260872E-2</v>
      </c>
      <c r="AC221" s="4">
        <v>14720</v>
      </c>
      <c r="AD221" s="4">
        <f t="shared" si="59"/>
        <v>136784</v>
      </c>
      <c r="AE221" s="21">
        <f t="shared" si="60"/>
        <v>-0.10603668164703028</v>
      </c>
      <c r="AG221" s="4">
        <f t="shared" si="52"/>
        <v>14720</v>
      </c>
      <c r="AH221" s="4">
        <v>8825</v>
      </c>
      <c r="AI221" s="4">
        <f t="shared" si="53"/>
        <v>5895</v>
      </c>
      <c r="AJ221" s="4">
        <f t="shared" si="61"/>
        <v>51907</v>
      </c>
      <c r="AK221" s="4">
        <f t="shared" si="63"/>
        <v>4325.583333333333</v>
      </c>
      <c r="AL221" s="4">
        <f t="shared" si="62"/>
        <v>84877</v>
      </c>
      <c r="AM221" s="20">
        <v>9.2663043478260876E-2</v>
      </c>
    </row>
    <row r="222" spans="1:39" x14ac:dyDescent="0.3">
      <c r="A222" s="2" t="s">
        <v>358</v>
      </c>
      <c r="B222" s="4">
        <v>1875</v>
      </c>
      <c r="D222" s="4">
        <f t="shared" si="54"/>
        <v>25050</v>
      </c>
      <c r="F222" s="4">
        <v>1449</v>
      </c>
      <c r="H222" s="4">
        <f t="shared" si="55"/>
        <v>18415</v>
      </c>
      <c r="J222" s="4">
        <v>519</v>
      </c>
      <c r="L222" s="4">
        <f t="shared" si="56"/>
        <v>6650</v>
      </c>
      <c r="N222" s="4">
        <f>'From State&amp;Country +Charts'!F235</f>
        <v>406</v>
      </c>
      <c r="P222" s="4">
        <f t="shared" si="57"/>
        <v>4780</v>
      </c>
      <c r="R222" s="4">
        <f>'From State&amp;Country +Charts'!O235</f>
        <v>447</v>
      </c>
      <c r="T222" s="4">
        <f t="shared" si="58"/>
        <v>5833</v>
      </c>
      <c r="V222" s="7">
        <f t="shared" si="47"/>
        <v>0.17303433001107418</v>
      </c>
      <c r="W222" s="7">
        <f t="shared" si="48"/>
        <v>0.13372093023255813</v>
      </c>
      <c r="X222" s="7">
        <f t="shared" si="49"/>
        <v>4.7895902547065335E-2</v>
      </c>
      <c r="Y222" s="7">
        <f t="shared" si="50"/>
        <v>3.7467700258397935E-2</v>
      </c>
      <c r="Z222" s="7">
        <f t="shared" si="51"/>
        <v>4.125138427464009E-2</v>
      </c>
      <c r="AC222" s="4">
        <v>10836</v>
      </c>
      <c r="AD222" s="4">
        <f t="shared" si="59"/>
        <v>135996</v>
      </c>
      <c r="AE222" s="21">
        <f t="shared" si="60"/>
        <v>-6.7790777701307592E-2</v>
      </c>
      <c r="AG222" s="4">
        <f t="shared" si="52"/>
        <v>10836</v>
      </c>
      <c r="AH222" s="4">
        <v>9583</v>
      </c>
      <c r="AI222" s="4">
        <f t="shared" si="53"/>
        <v>1253</v>
      </c>
      <c r="AJ222" s="4">
        <f t="shared" si="61"/>
        <v>50291</v>
      </c>
      <c r="AK222" s="4">
        <f t="shared" si="63"/>
        <v>4190.916666666667</v>
      </c>
      <c r="AL222" s="4">
        <f t="shared" si="62"/>
        <v>85705</v>
      </c>
      <c r="AM222" s="20">
        <v>9.6068660022148394E-2</v>
      </c>
    </row>
    <row r="223" spans="1:39" x14ac:dyDescent="0.3">
      <c r="A223" s="2" t="s">
        <v>359</v>
      </c>
      <c r="B223" s="4">
        <v>1555</v>
      </c>
      <c r="D223" s="4">
        <f t="shared" si="54"/>
        <v>24873</v>
      </c>
      <c r="F223" s="4">
        <v>1149</v>
      </c>
      <c r="H223" s="4">
        <f t="shared" si="55"/>
        <v>18381</v>
      </c>
      <c r="J223" s="4">
        <v>406</v>
      </c>
      <c r="L223" s="4">
        <f t="shared" si="56"/>
        <v>6631</v>
      </c>
      <c r="N223" s="4">
        <f>'From State&amp;Country +Charts'!F236</f>
        <v>327</v>
      </c>
      <c r="P223" s="4">
        <f t="shared" si="57"/>
        <v>4826</v>
      </c>
      <c r="R223" s="4">
        <f>'From State&amp;Country +Charts'!O236</f>
        <v>358</v>
      </c>
      <c r="T223" s="4">
        <f t="shared" si="58"/>
        <v>5850</v>
      </c>
      <c r="V223" s="7">
        <f t="shared" si="47"/>
        <v>0.18079293105452854</v>
      </c>
      <c r="W223" s="7">
        <f t="shared" si="48"/>
        <v>0.13358911754447159</v>
      </c>
      <c r="X223" s="7">
        <f t="shared" si="49"/>
        <v>4.7203813510056973E-2</v>
      </c>
      <c r="Y223" s="7">
        <f t="shared" si="50"/>
        <v>3.8018835019183815E-2</v>
      </c>
      <c r="Z223" s="7">
        <f t="shared" si="51"/>
        <v>4.1623067085222648E-2</v>
      </c>
      <c r="AC223" s="4">
        <v>8601</v>
      </c>
      <c r="AD223" s="4">
        <f t="shared" si="59"/>
        <v>135917</v>
      </c>
      <c r="AE223" s="21">
        <f t="shared" si="60"/>
        <v>-9.1013824884792482E-3</v>
      </c>
      <c r="AG223" s="4">
        <f t="shared" si="52"/>
        <v>8601</v>
      </c>
      <c r="AH223" s="4">
        <v>6630</v>
      </c>
      <c r="AI223" s="4">
        <f t="shared" si="53"/>
        <v>1971</v>
      </c>
      <c r="AJ223" s="4">
        <f t="shared" si="61"/>
        <v>47397</v>
      </c>
      <c r="AK223" s="4">
        <f t="shared" si="63"/>
        <v>3949.75</v>
      </c>
      <c r="AL223" s="4">
        <f t="shared" si="62"/>
        <v>88520</v>
      </c>
      <c r="AM223" s="20">
        <v>0.10219741890477851</v>
      </c>
    </row>
    <row r="224" spans="1:39" x14ac:dyDescent="0.3">
      <c r="A224" s="19" t="s">
        <v>360</v>
      </c>
      <c r="B224" s="4">
        <v>1808</v>
      </c>
      <c r="D224" s="4">
        <f t="shared" si="54"/>
        <v>25099</v>
      </c>
      <c r="F224" s="4">
        <v>1568</v>
      </c>
      <c r="H224" s="4">
        <f t="shared" si="55"/>
        <v>18765</v>
      </c>
      <c r="J224" s="4">
        <v>466</v>
      </c>
      <c r="L224" s="4">
        <f t="shared" si="56"/>
        <v>6708</v>
      </c>
      <c r="N224" s="4">
        <f>'From State&amp;Country +Charts'!F237</f>
        <v>362</v>
      </c>
      <c r="P224" s="4">
        <f t="shared" si="57"/>
        <v>4898</v>
      </c>
      <c r="R224" s="4">
        <f>'From State&amp;Country +Charts'!O237</f>
        <v>448</v>
      </c>
      <c r="T224" s="4">
        <f t="shared" si="58"/>
        <v>5969</v>
      </c>
      <c r="V224" s="7">
        <f t="shared" si="47"/>
        <v>0.17460164171897635</v>
      </c>
      <c r="W224" s="7">
        <f t="shared" si="48"/>
        <v>0.15142443264123612</v>
      </c>
      <c r="X224" s="7">
        <f t="shared" si="49"/>
        <v>4.5002414292612265E-2</v>
      </c>
      <c r="Y224" s="7">
        <f t="shared" si="50"/>
        <v>3.49589570255915E-2</v>
      </c>
      <c r="Z224" s="7">
        <f t="shared" si="51"/>
        <v>4.3264123611781745E-2</v>
      </c>
      <c r="AC224" s="4">
        <v>10355</v>
      </c>
      <c r="AD224" s="4">
        <f t="shared" si="59"/>
        <v>137940</v>
      </c>
      <c r="AE224" s="21">
        <f t="shared" si="60"/>
        <v>0.24279884781565042</v>
      </c>
      <c r="AG224" s="4">
        <f t="shared" si="52"/>
        <v>10355</v>
      </c>
      <c r="AH224" s="4">
        <v>7771</v>
      </c>
      <c r="AI224" s="4">
        <f t="shared" si="53"/>
        <v>2584</v>
      </c>
      <c r="AJ224" s="4">
        <f t="shared" si="61"/>
        <v>50654</v>
      </c>
      <c r="AK224" s="4">
        <f t="shared" si="63"/>
        <v>4221.166666666667</v>
      </c>
      <c r="AL224" s="4">
        <f t="shared" si="62"/>
        <v>87286</v>
      </c>
      <c r="AM224" s="20">
        <v>0.1067117334620956</v>
      </c>
    </row>
    <row r="225" spans="1:39" x14ac:dyDescent="0.3">
      <c r="A225" s="2" t="s">
        <v>361</v>
      </c>
      <c r="B225" s="4">
        <v>1562</v>
      </c>
      <c r="D225" s="4">
        <f t="shared" si="54"/>
        <v>23158</v>
      </c>
      <c r="F225" s="4">
        <v>1307</v>
      </c>
      <c r="H225" s="4">
        <f t="shared" si="55"/>
        <v>17561</v>
      </c>
      <c r="J225" s="4">
        <v>412</v>
      </c>
      <c r="L225" s="4">
        <f t="shared" si="56"/>
        <v>6261</v>
      </c>
      <c r="N225" s="4">
        <f>'From State&amp;Country +Charts'!F238</f>
        <v>310</v>
      </c>
      <c r="P225" s="4">
        <f t="shared" si="57"/>
        <v>4560</v>
      </c>
      <c r="R225" s="4">
        <f>'From State&amp;Country +Charts'!O238</f>
        <v>408</v>
      </c>
      <c r="T225" s="4">
        <f t="shared" si="58"/>
        <v>5595</v>
      </c>
      <c r="V225" s="7">
        <f t="shared" si="47"/>
        <v>0.17760090960773167</v>
      </c>
      <c r="W225" s="7">
        <f t="shared" si="48"/>
        <v>0.14860716316088687</v>
      </c>
      <c r="X225" s="7">
        <f t="shared" si="49"/>
        <v>4.684479818078454E-2</v>
      </c>
      <c r="Y225" s="7">
        <f t="shared" si="50"/>
        <v>3.5247299602046617E-2</v>
      </c>
      <c r="Z225" s="7">
        <f t="shared" si="51"/>
        <v>4.638999431495168E-2</v>
      </c>
      <c r="AC225" s="4">
        <v>8795</v>
      </c>
      <c r="AD225" s="4">
        <f t="shared" si="59"/>
        <v>128531</v>
      </c>
      <c r="AE225" s="21">
        <f t="shared" si="60"/>
        <v>-0.51686442540101074</v>
      </c>
      <c r="AG225" s="4">
        <f t="shared" si="52"/>
        <v>8795</v>
      </c>
      <c r="AH225" s="4">
        <v>7920</v>
      </c>
      <c r="AI225" s="4">
        <f t="shared" si="53"/>
        <v>875</v>
      </c>
      <c r="AJ225" s="4">
        <f t="shared" si="61"/>
        <v>40038</v>
      </c>
      <c r="AK225" s="4">
        <f t="shared" si="63"/>
        <v>3336.5</v>
      </c>
      <c r="AL225" s="4">
        <f t="shared" si="62"/>
        <v>88493</v>
      </c>
      <c r="AM225" s="20">
        <v>0.10540079590676521</v>
      </c>
    </row>
    <row r="226" spans="1:39" x14ac:dyDescent="0.3">
      <c r="A226" s="2" t="s">
        <v>362</v>
      </c>
      <c r="B226" s="4">
        <v>1514</v>
      </c>
      <c r="D226" s="4">
        <f t="shared" si="54"/>
        <v>22926</v>
      </c>
      <c r="F226" s="4">
        <v>1243</v>
      </c>
      <c r="H226" s="4">
        <f t="shared" si="55"/>
        <v>17573</v>
      </c>
      <c r="J226" s="4">
        <v>384</v>
      </c>
      <c r="L226" s="4">
        <f t="shared" si="56"/>
        <v>6162</v>
      </c>
      <c r="N226" s="4">
        <f>'From State&amp;Country +Charts'!F239</f>
        <v>276</v>
      </c>
      <c r="P226" s="4">
        <f t="shared" si="57"/>
        <v>4531</v>
      </c>
      <c r="R226" s="4">
        <f>'From State&amp;Country +Charts'!O239</f>
        <v>383</v>
      </c>
      <c r="T226" s="4">
        <f t="shared" si="58"/>
        <v>5560</v>
      </c>
      <c r="V226" s="7">
        <f t="shared" si="47"/>
        <v>0.1775744780670889</v>
      </c>
      <c r="W226" s="7">
        <f t="shared" si="48"/>
        <v>0.14578935022284775</v>
      </c>
      <c r="X226" s="7">
        <f t="shared" si="49"/>
        <v>4.5038705137227304E-2</v>
      </c>
      <c r="Y226" s="7">
        <f t="shared" si="50"/>
        <v>3.2371569317382123E-2</v>
      </c>
      <c r="Z226" s="7">
        <f t="shared" si="51"/>
        <v>4.4921416842599107E-2</v>
      </c>
      <c r="AC226" s="4">
        <v>8526</v>
      </c>
      <c r="AD226" s="4">
        <f t="shared" si="59"/>
        <v>127848</v>
      </c>
      <c r="AE226" s="21">
        <f t="shared" si="60"/>
        <v>-7.4166576175480503E-2</v>
      </c>
      <c r="AG226" s="4">
        <f t="shared" si="52"/>
        <v>8526</v>
      </c>
      <c r="AH226" s="4">
        <v>3398</v>
      </c>
      <c r="AI226" s="4">
        <f t="shared" si="53"/>
        <v>5128</v>
      </c>
      <c r="AJ226" s="4">
        <f t="shared" si="61"/>
        <v>40470</v>
      </c>
      <c r="AK226" s="4">
        <f t="shared" si="63"/>
        <v>3372.5</v>
      </c>
      <c r="AL226" s="4">
        <f t="shared" si="62"/>
        <v>87378</v>
      </c>
      <c r="AM226" s="20">
        <v>0.10684963640628665</v>
      </c>
    </row>
    <row r="227" spans="1:39" x14ac:dyDescent="0.3">
      <c r="A227" s="2" t="s">
        <v>363</v>
      </c>
      <c r="B227" s="4">
        <v>1950</v>
      </c>
      <c r="D227" s="4">
        <f t="shared" si="54"/>
        <v>22433</v>
      </c>
      <c r="F227" s="4">
        <v>1612</v>
      </c>
      <c r="H227" s="4">
        <f t="shared" si="55"/>
        <v>17452</v>
      </c>
      <c r="J227" s="4">
        <v>492</v>
      </c>
      <c r="L227" s="4">
        <f t="shared" si="56"/>
        <v>6052</v>
      </c>
      <c r="N227" s="4">
        <f>'From State&amp;Country +Charts'!F240</f>
        <v>387</v>
      </c>
      <c r="P227" s="4">
        <f t="shared" si="57"/>
        <v>4481</v>
      </c>
      <c r="R227" s="4">
        <f>'From State&amp;Country +Charts'!O240</f>
        <v>454</v>
      </c>
      <c r="T227" s="4">
        <f t="shared" si="58"/>
        <v>5458</v>
      </c>
      <c r="V227" s="7">
        <f t="shared" si="47"/>
        <v>0.18330513254371122</v>
      </c>
      <c r="W227" s="7">
        <f t="shared" si="48"/>
        <v>0.15153224290280129</v>
      </c>
      <c r="X227" s="7">
        <f t="shared" si="49"/>
        <v>4.6249294980259446E-2</v>
      </c>
      <c r="Y227" s="7">
        <f t="shared" si="50"/>
        <v>3.6379018612521151E-2</v>
      </c>
      <c r="Z227" s="7">
        <f t="shared" si="51"/>
        <v>4.2677194961458921E-2</v>
      </c>
      <c r="AC227" s="4">
        <v>10638</v>
      </c>
      <c r="AD227" s="4">
        <f t="shared" si="59"/>
        <v>125876</v>
      </c>
      <c r="AE227" s="21">
        <f t="shared" si="60"/>
        <v>-0.15638382236320381</v>
      </c>
      <c r="AG227" s="4">
        <f t="shared" si="52"/>
        <v>10638</v>
      </c>
      <c r="AH227" s="4">
        <v>7937</v>
      </c>
      <c r="AI227" s="4">
        <f t="shared" si="53"/>
        <v>2701</v>
      </c>
      <c r="AJ227" s="4">
        <f t="shared" si="61"/>
        <v>38151</v>
      </c>
      <c r="AK227" s="4">
        <f t="shared" si="63"/>
        <v>3179.25</v>
      </c>
      <c r="AL227" s="4">
        <f t="shared" si="62"/>
        <v>87725</v>
      </c>
      <c r="AM227" s="20">
        <v>0.10838503478097387</v>
      </c>
    </row>
    <row r="228" spans="1:39" x14ac:dyDescent="0.3">
      <c r="A228" s="2" t="s">
        <v>364</v>
      </c>
      <c r="B228" s="4">
        <v>1488</v>
      </c>
      <c r="D228" s="4">
        <f t="shared" si="54"/>
        <v>22012</v>
      </c>
      <c r="F228" s="4">
        <v>1275</v>
      </c>
      <c r="H228" s="4">
        <f t="shared" si="55"/>
        <v>17314</v>
      </c>
      <c r="J228" s="4">
        <v>458</v>
      </c>
      <c r="L228" s="4">
        <f t="shared" si="56"/>
        <v>6046</v>
      </c>
      <c r="N228" s="4">
        <f>'From State&amp;Country +Charts'!F241</f>
        <v>277</v>
      </c>
      <c r="P228" s="4">
        <f t="shared" si="57"/>
        <v>4458</v>
      </c>
      <c r="R228" s="4">
        <f>'From State&amp;Country +Charts'!O241</f>
        <v>366</v>
      </c>
      <c r="T228" s="4">
        <f t="shared" si="58"/>
        <v>5380</v>
      </c>
      <c r="V228" s="7">
        <f t="shared" si="47"/>
        <v>0.17499705986122546</v>
      </c>
      <c r="W228" s="7">
        <f t="shared" si="48"/>
        <v>0.1499470775020581</v>
      </c>
      <c r="X228" s="7">
        <f t="shared" si="49"/>
        <v>5.3863342349758911E-2</v>
      </c>
      <c r="Y228" s="7">
        <f t="shared" si="50"/>
        <v>3.257673762201576E-2</v>
      </c>
      <c r="Z228" s="7">
        <f t="shared" si="51"/>
        <v>4.3043631659414328E-2</v>
      </c>
      <c r="AC228" s="4">
        <v>8503</v>
      </c>
      <c r="AD228" s="4">
        <f t="shared" si="59"/>
        <v>124595</v>
      </c>
      <c r="AE228" s="21">
        <f t="shared" si="60"/>
        <v>-0.13092804578904338</v>
      </c>
      <c r="AG228" s="4">
        <f t="shared" si="52"/>
        <v>8503</v>
      </c>
      <c r="AH228" s="4">
        <v>6889</v>
      </c>
      <c r="AI228" s="4">
        <f t="shared" si="53"/>
        <v>1614</v>
      </c>
      <c r="AJ228" s="4">
        <f t="shared" si="61"/>
        <v>37211</v>
      </c>
      <c r="AK228" s="4">
        <f t="shared" si="63"/>
        <v>3100.9166666666665</v>
      </c>
      <c r="AL228" s="4">
        <f t="shared" si="62"/>
        <v>87384</v>
      </c>
      <c r="AM228" s="20">
        <v>0.10796189580148183</v>
      </c>
    </row>
    <row r="229" spans="1:39" x14ac:dyDescent="0.3">
      <c r="A229" s="2" t="s">
        <v>365</v>
      </c>
      <c r="B229" s="4">
        <v>1461</v>
      </c>
      <c r="D229" s="4">
        <f t="shared" si="54"/>
        <v>21733</v>
      </c>
      <c r="F229" s="4">
        <v>1232</v>
      </c>
      <c r="H229" s="4">
        <f t="shared" si="55"/>
        <v>17267</v>
      </c>
      <c r="J229" s="4">
        <v>398</v>
      </c>
      <c r="L229" s="4">
        <f t="shared" si="56"/>
        <v>6007</v>
      </c>
      <c r="N229" s="4">
        <f>'From State&amp;Country +Charts'!F242</f>
        <v>287</v>
      </c>
      <c r="P229" s="4">
        <f t="shared" si="57"/>
        <v>4452</v>
      </c>
      <c r="R229" s="4">
        <f>'From State&amp;Country +Charts'!O242</f>
        <v>373</v>
      </c>
      <c r="T229" s="4">
        <f t="shared" si="58"/>
        <v>5358</v>
      </c>
      <c r="V229" s="7">
        <f t="shared" si="47"/>
        <v>0.17604530666345342</v>
      </c>
      <c r="W229" s="7">
        <f t="shared" si="48"/>
        <v>0.14845162067719003</v>
      </c>
      <c r="X229" s="7">
        <f t="shared" si="49"/>
        <v>4.7957585251235085E-2</v>
      </c>
      <c r="Y229" s="7">
        <f t="shared" si="50"/>
        <v>3.4582479816845403E-2</v>
      </c>
      <c r="Z229" s="7">
        <f t="shared" si="51"/>
        <v>4.494517411736354E-2</v>
      </c>
      <c r="AC229" s="4">
        <v>8299</v>
      </c>
      <c r="AD229" s="4">
        <f t="shared" si="59"/>
        <v>123660</v>
      </c>
      <c r="AE229" s="21">
        <f t="shared" si="60"/>
        <v>-0.10125622698722114</v>
      </c>
      <c r="AG229" s="4">
        <f t="shared" si="52"/>
        <v>8299</v>
      </c>
      <c r="AH229" s="4">
        <v>6911</v>
      </c>
      <c r="AI229" s="4">
        <f t="shared" si="53"/>
        <v>1388</v>
      </c>
      <c r="AJ229" s="4">
        <f t="shared" si="61"/>
        <v>34900</v>
      </c>
      <c r="AK229" s="4">
        <f t="shared" si="63"/>
        <v>2908.3333333333335</v>
      </c>
      <c r="AL229" s="4">
        <f t="shared" si="62"/>
        <v>88760</v>
      </c>
      <c r="AM229" s="20">
        <v>0.10724183636582721</v>
      </c>
    </row>
    <row r="230" spans="1:39" x14ac:dyDescent="0.3">
      <c r="A230" s="2" t="s">
        <v>366</v>
      </c>
      <c r="B230" s="4">
        <v>2237</v>
      </c>
      <c r="D230" s="4">
        <f t="shared" si="54"/>
        <v>21876</v>
      </c>
      <c r="F230" s="4">
        <v>1612</v>
      </c>
      <c r="H230" s="4">
        <f t="shared" si="55"/>
        <v>17298</v>
      </c>
      <c r="J230" s="4">
        <v>538</v>
      </c>
      <c r="L230" s="4">
        <f t="shared" si="56"/>
        <v>5933</v>
      </c>
      <c r="N230" s="4">
        <f>'From State&amp;Country +Charts'!F243</f>
        <v>413</v>
      </c>
      <c r="P230" s="4">
        <f t="shared" si="57"/>
        <v>4444</v>
      </c>
      <c r="R230" s="4">
        <f>'From State&amp;Country +Charts'!O243</f>
        <v>528</v>
      </c>
      <c r="T230" s="4">
        <f t="shared" si="58"/>
        <v>5315</v>
      </c>
      <c r="V230" s="7">
        <f t="shared" si="47"/>
        <v>0.18882417489659831</v>
      </c>
      <c r="W230" s="7">
        <f t="shared" si="48"/>
        <v>0.13606820292057062</v>
      </c>
      <c r="X230" s="7">
        <f t="shared" si="49"/>
        <v>4.5412340676964633E-2</v>
      </c>
      <c r="Y230" s="7">
        <f t="shared" si="50"/>
        <v>3.4861146281759098E-2</v>
      </c>
      <c r="Z230" s="7">
        <f t="shared" si="51"/>
        <v>4.456824512534819E-2</v>
      </c>
      <c r="AC230" s="4">
        <v>11847</v>
      </c>
      <c r="AD230" s="4">
        <f t="shared" si="59"/>
        <v>123282</v>
      </c>
      <c r="AE230" s="21">
        <f t="shared" si="60"/>
        <v>-3.0920245398773027E-2</v>
      </c>
      <c r="AG230" s="4">
        <f t="shared" si="52"/>
        <v>11847</v>
      </c>
      <c r="AH230" s="4">
        <v>6140</v>
      </c>
      <c r="AI230" s="4">
        <f t="shared" si="53"/>
        <v>5707</v>
      </c>
      <c r="AJ230" s="4">
        <f t="shared" si="61"/>
        <v>33923</v>
      </c>
      <c r="AK230" s="4">
        <f t="shared" si="63"/>
        <v>2826.9166666666665</v>
      </c>
      <c r="AL230" s="4">
        <f t="shared" si="62"/>
        <v>89359</v>
      </c>
      <c r="AM230" s="20">
        <v>0.10289524774204439</v>
      </c>
    </row>
    <row r="231" spans="1:39" x14ac:dyDescent="0.3">
      <c r="A231" s="2" t="s">
        <v>367</v>
      </c>
      <c r="B231" s="4">
        <v>1930</v>
      </c>
      <c r="D231" s="4">
        <f t="shared" si="54"/>
        <v>21997</v>
      </c>
      <c r="F231" s="4">
        <v>1288</v>
      </c>
      <c r="H231" s="4">
        <f t="shared" si="55"/>
        <v>17209</v>
      </c>
      <c r="J231" s="4">
        <v>474</v>
      </c>
      <c r="L231" s="4">
        <f t="shared" si="56"/>
        <v>5873</v>
      </c>
      <c r="N231" s="4">
        <f>'From State&amp;Country +Charts'!F244</f>
        <v>323</v>
      </c>
      <c r="P231" s="4">
        <f t="shared" si="57"/>
        <v>4383</v>
      </c>
      <c r="R231" s="4">
        <f>'From State&amp;Country +Charts'!O244</f>
        <v>395</v>
      </c>
      <c r="T231" s="4">
        <f t="shared" si="58"/>
        <v>5243</v>
      </c>
      <c r="V231" s="7">
        <f t="shared" si="47"/>
        <v>0.20697050938337802</v>
      </c>
      <c r="W231" s="7">
        <f t="shared" si="48"/>
        <v>0.13812332439678285</v>
      </c>
      <c r="X231" s="7">
        <f t="shared" si="49"/>
        <v>5.0831099195710452E-2</v>
      </c>
      <c r="Y231" s="7">
        <f t="shared" si="50"/>
        <v>3.4638069705093831E-2</v>
      </c>
      <c r="Z231" s="7">
        <f t="shared" si="51"/>
        <v>4.2359249329758715E-2</v>
      </c>
      <c r="AC231" s="4">
        <v>9325</v>
      </c>
      <c r="AD231" s="4">
        <f t="shared" si="59"/>
        <v>122089</v>
      </c>
      <c r="AE231" s="21">
        <f t="shared" si="60"/>
        <v>-0.11342460543829624</v>
      </c>
      <c r="AG231" s="4">
        <f t="shared" si="52"/>
        <v>9325</v>
      </c>
      <c r="AH231" s="4">
        <v>6252</v>
      </c>
      <c r="AI231" s="4">
        <f t="shared" si="53"/>
        <v>3073</v>
      </c>
      <c r="AJ231" s="4">
        <f t="shared" si="61"/>
        <v>33190</v>
      </c>
      <c r="AK231" s="4">
        <f t="shared" si="63"/>
        <v>2765.8333333333335</v>
      </c>
      <c r="AL231" s="4">
        <f t="shared" si="62"/>
        <v>88899</v>
      </c>
      <c r="AM231" s="20">
        <v>9.6514745308310987E-2</v>
      </c>
    </row>
    <row r="232" spans="1:39" x14ac:dyDescent="0.3">
      <c r="A232" s="2" t="s">
        <v>368</v>
      </c>
      <c r="B232" s="4">
        <v>2539</v>
      </c>
      <c r="D232" s="4">
        <f t="shared" si="54"/>
        <v>22507</v>
      </c>
      <c r="F232" s="4">
        <v>1758</v>
      </c>
      <c r="H232" s="4">
        <f t="shared" si="55"/>
        <v>17436</v>
      </c>
      <c r="J232" s="4">
        <v>648</v>
      </c>
      <c r="L232" s="4">
        <f t="shared" si="56"/>
        <v>5929</v>
      </c>
      <c r="N232" s="4">
        <f>'From State&amp;Country +Charts'!F245</f>
        <v>469</v>
      </c>
      <c r="P232" s="4">
        <f t="shared" si="57"/>
        <v>4407</v>
      </c>
      <c r="R232" s="4">
        <f>'From State&amp;Country +Charts'!O245</f>
        <v>550</v>
      </c>
      <c r="T232" s="4">
        <f t="shared" si="58"/>
        <v>5315</v>
      </c>
      <c r="V232" s="7">
        <f t="shared" si="47"/>
        <v>0.19783387875954495</v>
      </c>
      <c r="W232" s="7">
        <f t="shared" si="48"/>
        <v>0.13697989714820008</v>
      </c>
      <c r="X232" s="7">
        <f t="shared" si="49"/>
        <v>5.0490883590462832E-2</v>
      </c>
      <c r="Y232" s="7">
        <f t="shared" si="50"/>
        <v>3.6543556178899796E-2</v>
      </c>
      <c r="Z232" s="7">
        <f t="shared" si="51"/>
        <v>4.285491662770765E-2</v>
      </c>
      <c r="AC232" s="4">
        <v>12834</v>
      </c>
      <c r="AD232" s="4">
        <f t="shared" si="59"/>
        <v>123279</v>
      </c>
      <c r="AE232" s="21">
        <f t="shared" si="60"/>
        <v>0.10219855719683957</v>
      </c>
      <c r="AG232" s="4">
        <f t="shared" si="52"/>
        <v>12834</v>
      </c>
      <c r="AH232" s="4">
        <v>6045</v>
      </c>
      <c r="AI232" s="4">
        <f t="shared" si="53"/>
        <v>6789</v>
      </c>
      <c r="AJ232" s="4">
        <f t="shared" si="61"/>
        <v>38978</v>
      </c>
      <c r="AK232" s="4">
        <f t="shared" si="63"/>
        <v>3248.1666666666665</v>
      </c>
      <c r="AL232" s="4">
        <f t="shared" si="62"/>
        <v>84301</v>
      </c>
      <c r="AM232" s="20">
        <v>9.8020882032102227E-2</v>
      </c>
    </row>
    <row r="233" spans="1:39" x14ac:dyDescent="0.3">
      <c r="A233" s="2" t="s">
        <v>369</v>
      </c>
      <c r="B233" s="4">
        <v>2325</v>
      </c>
      <c r="D233" s="4">
        <f t="shared" si="54"/>
        <v>22244</v>
      </c>
      <c r="F233" s="4">
        <v>1517</v>
      </c>
      <c r="H233" s="4">
        <f t="shared" si="55"/>
        <v>17010</v>
      </c>
      <c r="J233" s="4">
        <v>477</v>
      </c>
      <c r="L233" s="4">
        <f t="shared" si="56"/>
        <v>5672</v>
      </c>
      <c r="N233" s="4">
        <f>'From State&amp;Country +Charts'!F246</f>
        <v>411</v>
      </c>
      <c r="P233" s="4">
        <f t="shared" si="57"/>
        <v>4248</v>
      </c>
      <c r="R233" s="4">
        <f>'From State&amp;Country +Charts'!O246</f>
        <v>482</v>
      </c>
      <c r="T233" s="4">
        <f t="shared" si="58"/>
        <v>5192</v>
      </c>
      <c r="V233" s="7">
        <f t="shared" si="47"/>
        <v>0.20818409742120345</v>
      </c>
      <c r="W233" s="7">
        <f t="shared" si="48"/>
        <v>0.13583452722063039</v>
      </c>
      <c r="X233" s="7">
        <f t="shared" si="49"/>
        <v>4.2711318051575929E-2</v>
      </c>
      <c r="Y233" s="7">
        <f t="shared" si="50"/>
        <v>3.6801575931232094E-2</v>
      </c>
      <c r="Z233" s="7">
        <f t="shared" si="51"/>
        <v>4.3159025787965613E-2</v>
      </c>
      <c r="AC233" s="4">
        <v>11168</v>
      </c>
      <c r="AD233" s="4">
        <f t="shared" si="59"/>
        <v>119727</v>
      </c>
      <c r="AE233" s="21">
        <f t="shared" si="60"/>
        <v>-0.24130434782608701</v>
      </c>
      <c r="AG233" s="4">
        <f t="shared" si="52"/>
        <v>11168</v>
      </c>
      <c r="AH233" s="4">
        <v>5259</v>
      </c>
      <c r="AI233" s="4">
        <f t="shared" si="53"/>
        <v>5909</v>
      </c>
      <c r="AJ233" s="4">
        <f t="shared" si="61"/>
        <v>38992</v>
      </c>
      <c r="AK233" s="4">
        <f t="shared" si="63"/>
        <v>3249.3333333333335</v>
      </c>
      <c r="AL233" s="4">
        <f t="shared" si="62"/>
        <v>80735</v>
      </c>
      <c r="AM233" s="20">
        <v>9.5182664756446989E-2</v>
      </c>
    </row>
    <row r="234" spans="1:39" x14ac:dyDescent="0.3">
      <c r="A234" s="2" t="s">
        <v>370</v>
      </c>
      <c r="B234" s="4">
        <v>2037</v>
      </c>
      <c r="D234" s="4">
        <f t="shared" si="54"/>
        <v>22406</v>
      </c>
      <c r="F234" s="4">
        <v>1391</v>
      </c>
      <c r="H234" s="4">
        <f t="shared" si="55"/>
        <v>16952</v>
      </c>
      <c r="J234" s="4">
        <v>472</v>
      </c>
      <c r="L234" s="4">
        <f t="shared" si="56"/>
        <v>5625</v>
      </c>
      <c r="N234" s="4">
        <f>'From State&amp;Country +Charts'!F247</f>
        <v>349</v>
      </c>
      <c r="P234" s="4">
        <f t="shared" si="57"/>
        <v>4191</v>
      </c>
      <c r="R234" s="4">
        <f>'From State&amp;Country +Charts'!O247</f>
        <v>422</v>
      </c>
      <c r="T234" s="4">
        <f t="shared" si="58"/>
        <v>5167</v>
      </c>
      <c r="V234" s="7">
        <f t="shared" si="47"/>
        <v>0.21006496854697329</v>
      </c>
      <c r="W234" s="7">
        <f t="shared" si="48"/>
        <v>0.14344642672991648</v>
      </c>
      <c r="X234" s="7">
        <f t="shared" si="49"/>
        <v>4.867484789110034E-2</v>
      </c>
      <c r="Y234" s="7">
        <f t="shared" si="50"/>
        <v>3.5990512529648348E-2</v>
      </c>
      <c r="Z234" s="7">
        <f t="shared" si="51"/>
        <v>4.3518614004331234E-2</v>
      </c>
      <c r="AC234" s="4">
        <v>9697</v>
      </c>
      <c r="AD234" s="4">
        <f t="shared" si="59"/>
        <v>118588</v>
      </c>
      <c r="AE234" s="21">
        <f t="shared" si="60"/>
        <v>-0.10511258767072718</v>
      </c>
      <c r="AG234" s="4">
        <f t="shared" si="52"/>
        <v>9697</v>
      </c>
      <c r="AH234" s="4">
        <v>10277</v>
      </c>
      <c r="AI234" s="4">
        <f t="shared" si="53"/>
        <v>-580</v>
      </c>
      <c r="AJ234" s="4">
        <f t="shared" si="61"/>
        <v>37159</v>
      </c>
      <c r="AK234" s="4">
        <f t="shared" si="63"/>
        <v>3096.5833333333335</v>
      </c>
      <c r="AL234" s="4">
        <f t="shared" si="62"/>
        <v>81429</v>
      </c>
      <c r="AM234" s="20">
        <v>0.10364030112405899</v>
      </c>
    </row>
    <row r="235" spans="1:39" x14ac:dyDescent="0.3">
      <c r="A235" s="2" t="s">
        <v>371</v>
      </c>
      <c r="B235" s="4">
        <v>2071</v>
      </c>
      <c r="D235" s="4">
        <f t="shared" si="54"/>
        <v>22922</v>
      </c>
      <c r="F235" s="4">
        <v>1420</v>
      </c>
      <c r="H235" s="4">
        <f t="shared" si="55"/>
        <v>17223</v>
      </c>
      <c r="J235" s="4">
        <v>444</v>
      </c>
      <c r="L235" s="4">
        <f t="shared" si="56"/>
        <v>5663</v>
      </c>
      <c r="N235" s="4">
        <f>'From State&amp;Country +Charts'!F248</f>
        <v>378</v>
      </c>
      <c r="P235" s="4">
        <f t="shared" si="57"/>
        <v>4242</v>
      </c>
      <c r="R235" s="4">
        <f>'From State&amp;Country +Charts'!O248</f>
        <v>412</v>
      </c>
      <c r="T235" s="4">
        <f t="shared" si="58"/>
        <v>5221</v>
      </c>
      <c r="V235" s="7">
        <f t="shared" si="47"/>
        <v>0.20989155771764467</v>
      </c>
      <c r="W235" s="7">
        <f t="shared" si="48"/>
        <v>0.14391405695753523</v>
      </c>
      <c r="X235" s="7">
        <f t="shared" si="49"/>
        <v>4.499847978108848E-2</v>
      </c>
      <c r="Y235" s="7">
        <f t="shared" si="50"/>
        <v>3.8309516570386136E-2</v>
      </c>
      <c r="Z235" s="7">
        <f t="shared" si="51"/>
        <v>4.1755346103172192E-2</v>
      </c>
      <c r="AC235" s="4">
        <v>9867</v>
      </c>
      <c r="AD235" s="4">
        <f t="shared" si="59"/>
        <v>119854</v>
      </c>
      <c r="AE235" s="21">
        <f t="shared" si="60"/>
        <v>0.14719218695500524</v>
      </c>
      <c r="AG235" s="4">
        <f t="shared" si="52"/>
        <v>9867</v>
      </c>
      <c r="AH235" s="4">
        <v>6972</v>
      </c>
      <c r="AI235" s="4">
        <f t="shared" si="53"/>
        <v>2895</v>
      </c>
      <c r="AJ235" s="4">
        <f t="shared" si="61"/>
        <v>38083</v>
      </c>
      <c r="AK235" s="4">
        <f t="shared" si="63"/>
        <v>3173.5833333333335</v>
      </c>
      <c r="AL235" s="4">
        <f t="shared" si="62"/>
        <v>81771</v>
      </c>
      <c r="AM235" s="20">
        <v>0.10621262795175838</v>
      </c>
    </row>
    <row r="236" spans="1:39" x14ac:dyDescent="0.3">
      <c r="A236" s="19" t="s">
        <v>372</v>
      </c>
      <c r="B236" s="4">
        <v>1579</v>
      </c>
      <c r="D236" s="4">
        <f t="shared" si="54"/>
        <v>22693</v>
      </c>
      <c r="F236" s="4">
        <v>1115</v>
      </c>
      <c r="H236" s="4">
        <f t="shared" si="55"/>
        <v>16770</v>
      </c>
      <c r="J236" s="4">
        <v>302</v>
      </c>
      <c r="L236" s="4">
        <f t="shared" si="56"/>
        <v>5499</v>
      </c>
      <c r="N236" s="4">
        <f>'From State&amp;Country +Charts'!F249</f>
        <v>262</v>
      </c>
      <c r="P236" s="4">
        <f t="shared" si="57"/>
        <v>4142</v>
      </c>
      <c r="R236" s="4">
        <f>'From State&amp;Country +Charts'!O249</f>
        <v>347</v>
      </c>
      <c r="T236" s="4">
        <f t="shared" si="58"/>
        <v>5120</v>
      </c>
      <c r="V236" s="7">
        <f t="shared" si="47"/>
        <v>0.21477149075081611</v>
      </c>
      <c r="W236" s="7">
        <f t="shared" si="48"/>
        <v>0.15165941240478781</v>
      </c>
      <c r="X236" s="7">
        <f t="shared" si="49"/>
        <v>4.1077257889009795E-2</v>
      </c>
      <c r="Y236" s="7">
        <f t="shared" si="50"/>
        <v>3.5636561479869426E-2</v>
      </c>
      <c r="Z236" s="7">
        <f t="shared" si="51"/>
        <v>4.7198041349292709E-2</v>
      </c>
      <c r="AC236" s="4">
        <v>7352</v>
      </c>
      <c r="AD236" s="4">
        <f t="shared" si="59"/>
        <v>116851</v>
      </c>
      <c r="AE236" s="21">
        <f t="shared" si="60"/>
        <v>-0.29000482858522458</v>
      </c>
      <c r="AG236" s="4">
        <f t="shared" si="52"/>
        <v>7352</v>
      </c>
      <c r="AH236" s="4">
        <v>5938</v>
      </c>
      <c r="AI236" s="4">
        <f t="shared" si="53"/>
        <v>1414</v>
      </c>
      <c r="AJ236" s="4">
        <f t="shared" si="61"/>
        <v>36913</v>
      </c>
      <c r="AK236" s="4">
        <f t="shared" si="63"/>
        <v>3076.0833333333335</v>
      </c>
      <c r="AL236" s="4">
        <f t="shared" si="62"/>
        <v>79938</v>
      </c>
      <c r="AM236" s="20">
        <v>0.10650163220892274</v>
      </c>
    </row>
    <row r="237" spans="1:39" x14ac:dyDescent="0.3">
      <c r="A237" s="2" t="s">
        <v>373</v>
      </c>
      <c r="B237" s="4">
        <v>1833</v>
      </c>
      <c r="D237" s="4">
        <f t="shared" si="54"/>
        <v>22964</v>
      </c>
      <c r="F237" s="4">
        <v>1231</v>
      </c>
      <c r="H237" s="4">
        <f t="shared" si="55"/>
        <v>16694</v>
      </c>
      <c r="J237" s="4">
        <v>376</v>
      </c>
      <c r="L237" s="4">
        <f t="shared" si="56"/>
        <v>5463</v>
      </c>
      <c r="N237" s="4">
        <f>'From State&amp;Country +Charts'!F250</f>
        <v>334</v>
      </c>
      <c r="P237" s="4">
        <f t="shared" si="57"/>
        <v>4166</v>
      </c>
      <c r="R237" s="4">
        <f>'From State&amp;Country +Charts'!O250</f>
        <v>377</v>
      </c>
      <c r="T237" s="4">
        <f t="shared" si="58"/>
        <v>5089</v>
      </c>
      <c r="V237" s="7">
        <f t="shared" si="47"/>
        <v>0.21949467129685069</v>
      </c>
      <c r="W237" s="7">
        <f t="shared" si="48"/>
        <v>0.14740749610825052</v>
      </c>
      <c r="X237" s="7">
        <f t="shared" si="49"/>
        <v>4.5024547958328345E-2</v>
      </c>
      <c r="Y237" s="7">
        <f t="shared" si="50"/>
        <v>3.9995210154472521E-2</v>
      </c>
      <c r="Z237" s="7">
        <f t="shared" si="51"/>
        <v>4.5144294096515387E-2</v>
      </c>
      <c r="AC237" s="4">
        <v>8351</v>
      </c>
      <c r="AD237" s="4">
        <f t="shared" si="59"/>
        <v>116407</v>
      </c>
      <c r="AE237" s="21">
        <f t="shared" si="60"/>
        <v>-5.0483229107447403E-2</v>
      </c>
      <c r="AG237" s="4">
        <f t="shared" si="52"/>
        <v>8351</v>
      </c>
      <c r="AH237" s="4">
        <v>5628</v>
      </c>
      <c r="AI237" s="4">
        <f t="shared" si="53"/>
        <v>2723</v>
      </c>
      <c r="AJ237" s="4">
        <f t="shared" si="61"/>
        <v>38761</v>
      </c>
      <c r="AK237" s="4">
        <f t="shared" si="63"/>
        <v>3230.0833333333335</v>
      </c>
      <c r="AL237" s="4">
        <f t="shared" si="62"/>
        <v>77646</v>
      </c>
      <c r="AM237" s="20">
        <v>0.10501736319003713</v>
      </c>
    </row>
    <row r="238" spans="1:39" x14ac:dyDescent="0.3">
      <c r="A238" s="2" t="s">
        <v>374</v>
      </c>
      <c r="B238" s="4">
        <v>1826</v>
      </c>
      <c r="D238" s="4">
        <f t="shared" si="54"/>
        <v>23276</v>
      </c>
      <c r="F238" s="4">
        <v>1276</v>
      </c>
      <c r="H238" s="4">
        <f t="shared" si="55"/>
        <v>16727</v>
      </c>
      <c r="J238" s="4">
        <v>382</v>
      </c>
      <c r="L238" s="4">
        <f t="shared" si="56"/>
        <v>5461</v>
      </c>
      <c r="N238" s="4">
        <f>'From State&amp;Country +Charts'!F251</f>
        <v>336</v>
      </c>
      <c r="P238" s="4">
        <f t="shared" si="57"/>
        <v>4226</v>
      </c>
      <c r="R238" s="4">
        <f>'From State&amp;Country +Charts'!O251</f>
        <v>371</v>
      </c>
      <c r="T238" s="4">
        <f t="shared" si="58"/>
        <v>5077</v>
      </c>
      <c r="V238" s="7">
        <f t="shared" si="47"/>
        <v>0.21479825902834962</v>
      </c>
      <c r="W238" s="7">
        <f t="shared" si="48"/>
        <v>0.15009998823667803</v>
      </c>
      <c r="X238" s="7">
        <f t="shared" si="49"/>
        <v>4.4935889895306433E-2</v>
      </c>
      <c r="Y238" s="7">
        <f t="shared" si="50"/>
        <v>3.9524761792730269E-2</v>
      </c>
      <c r="Z238" s="7">
        <f t="shared" si="51"/>
        <v>4.3641924479473002E-2</v>
      </c>
      <c r="AC238" s="4">
        <v>8501</v>
      </c>
      <c r="AD238" s="4">
        <f t="shared" si="59"/>
        <v>116382</v>
      </c>
      <c r="AE238" s="21">
        <f t="shared" si="60"/>
        <v>-2.9322073657048753E-3</v>
      </c>
      <c r="AG238" s="4">
        <f t="shared" si="52"/>
        <v>8501</v>
      </c>
      <c r="AH238" s="4">
        <v>5072</v>
      </c>
      <c r="AI238" s="4">
        <f t="shared" si="53"/>
        <v>3429</v>
      </c>
      <c r="AJ238" s="4">
        <f t="shared" si="61"/>
        <v>37062</v>
      </c>
      <c r="AK238" s="4">
        <f t="shared" si="63"/>
        <v>3088.5</v>
      </c>
      <c r="AL238" s="4">
        <f t="shared" si="62"/>
        <v>79320</v>
      </c>
      <c r="AM238" s="20">
        <v>0.10422303258440184</v>
      </c>
    </row>
    <row r="239" spans="1:39" x14ac:dyDescent="0.3">
      <c r="A239" s="2" t="s">
        <v>375</v>
      </c>
      <c r="B239" s="4">
        <v>2410</v>
      </c>
      <c r="D239" s="4">
        <f t="shared" si="54"/>
        <v>23736</v>
      </c>
      <c r="F239" s="4">
        <v>1651</v>
      </c>
      <c r="H239" s="4">
        <f t="shared" si="55"/>
        <v>16766</v>
      </c>
      <c r="J239" s="4">
        <v>517</v>
      </c>
      <c r="L239" s="4">
        <f t="shared" si="56"/>
        <v>5486</v>
      </c>
      <c r="N239" s="4">
        <f>'From State&amp;Country +Charts'!F252</f>
        <v>412</v>
      </c>
      <c r="P239" s="4">
        <f t="shared" si="57"/>
        <v>4251</v>
      </c>
      <c r="R239" s="4">
        <f>'From State&amp;Country +Charts'!O252</f>
        <v>522</v>
      </c>
      <c r="T239" s="4">
        <f t="shared" si="58"/>
        <v>5145</v>
      </c>
      <c r="V239" s="7">
        <f t="shared" si="47"/>
        <v>0.22101980924431402</v>
      </c>
      <c r="W239" s="7">
        <f t="shared" si="48"/>
        <v>0.1514123257520176</v>
      </c>
      <c r="X239" s="7">
        <f t="shared" si="49"/>
        <v>4.7413793103448273E-2</v>
      </c>
      <c r="Y239" s="7">
        <f t="shared" si="50"/>
        <v>3.7784299339691858E-2</v>
      </c>
      <c r="Z239" s="7">
        <f t="shared" si="51"/>
        <v>4.7872340425531915E-2</v>
      </c>
      <c r="AC239" s="4">
        <v>10904</v>
      </c>
      <c r="AD239" s="4">
        <f t="shared" si="59"/>
        <v>116648</v>
      </c>
      <c r="AE239" s="21">
        <f t="shared" si="60"/>
        <v>2.5004700131603608E-2</v>
      </c>
      <c r="AG239" s="4">
        <f t="shared" si="52"/>
        <v>10904</v>
      </c>
      <c r="AH239" s="4">
        <v>7155</v>
      </c>
      <c r="AI239" s="4">
        <f t="shared" si="53"/>
        <v>3749</v>
      </c>
      <c r="AJ239" s="4">
        <f t="shared" si="61"/>
        <v>38110</v>
      </c>
      <c r="AK239" s="4">
        <f t="shared" si="63"/>
        <v>3175.8333333333335</v>
      </c>
      <c r="AL239" s="4">
        <f t="shared" si="62"/>
        <v>78538</v>
      </c>
      <c r="AM239" s="20">
        <v>0.10858400586940573</v>
      </c>
    </row>
    <row r="240" spans="1:39" x14ac:dyDescent="0.3">
      <c r="A240" s="2" t="s">
        <v>376</v>
      </c>
      <c r="B240" s="4">
        <v>1831</v>
      </c>
      <c r="D240" s="4">
        <f t="shared" si="54"/>
        <v>24079</v>
      </c>
      <c r="F240" s="4">
        <v>1368</v>
      </c>
      <c r="H240" s="4">
        <f t="shared" si="55"/>
        <v>16859</v>
      </c>
      <c r="J240" s="4">
        <v>361</v>
      </c>
      <c r="L240" s="4">
        <f t="shared" si="56"/>
        <v>5389</v>
      </c>
      <c r="N240" s="4">
        <f>'From State&amp;Country +Charts'!F253</f>
        <v>315</v>
      </c>
      <c r="P240" s="4">
        <f t="shared" si="57"/>
        <v>4289</v>
      </c>
      <c r="R240" s="4">
        <f>'From State&amp;Country +Charts'!O253</f>
        <v>366</v>
      </c>
      <c r="T240" s="4">
        <f t="shared" si="58"/>
        <v>5145</v>
      </c>
      <c r="V240" s="7">
        <f t="shared" si="47"/>
        <v>0.21991352390103291</v>
      </c>
      <c r="W240" s="7">
        <f t="shared" si="48"/>
        <v>0.16430458803747297</v>
      </c>
      <c r="X240" s="7">
        <f t="shared" si="49"/>
        <v>4.335815517655537E-2</v>
      </c>
      <c r="Y240" s="7">
        <f t="shared" si="50"/>
        <v>3.7833293298102331E-2</v>
      </c>
      <c r="Z240" s="7">
        <f t="shared" si="51"/>
        <v>4.3958683641604615E-2</v>
      </c>
      <c r="AC240" s="4">
        <v>8326</v>
      </c>
      <c r="AD240" s="4">
        <f t="shared" si="59"/>
        <v>116471</v>
      </c>
      <c r="AE240" s="21">
        <f t="shared" si="60"/>
        <v>-2.0816182523815119E-2</v>
      </c>
      <c r="AG240" s="4">
        <f t="shared" si="52"/>
        <v>8326</v>
      </c>
      <c r="AH240" s="4">
        <v>6009</v>
      </c>
      <c r="AI240" s="4">
        <f t="shared" si="53"/>
        <v>2317</v>
      </c>
      <c r="AJ240" s="4">
        <f t="shared" si="61"/>
        <v>38813</v>
      </c>
      <c r="AK240" s="4">
        <f t="shared" si="63"/>
        <v>3234.4166666666665</v>
      </c>
      <c r="AL240" s="4">
        <f t="shared" si="62"/>
        <v>77658</v>
      </c>
      <c r="AM240" s="20">
        <v>0.1167427336055729</v>
      </c>
    </row>
    <row r="241" spans="1:39" x14ac:dyDescent="0.3">
      <c r="A241" s="2" t="s">
        <v>377</v>
      </c>
      <c r="B241" s="4">
        <v>2203</v>
      </c>
      <c r="D241" s="4">
        <f t="shared" si="54"/>
        <v>24821</v>
      </c>
      <c r="F241" s="4">
        <v>1490</v>
      </c>
      <c r="H241" s="4">
        <f t="shared" si="55"/>
        <v>17117</v>
      </c>
      <c r="J241" s="4">
        <v>387</v>
      </c>
      <c r="L241" s="4">
        <f t="shared" si="56"/>
        <v>5378</v>
      </c>
      <c r="N241" s="4">
        <f>'From State&amp;Country +Charts'!F254</f>
        <v>413</v>
      </c>
      <c r="P241" s="4">
        <f t="shared" si="57"/>
        <v>4415</v>
      </c>
      <c r="R241" s="4">
        <f>'From State&amp;Country +Charts'!O254</f>
        <v>482</v>
      </c>
      <c r="T241" s="4">
        <f t="shared" si="58"/>
        <v>5254</v>
      </c>
      <c r="V241" s="7">
        <f t="shared" si="47"/>
        <v>0.21900785366338602</v>
      </c>
      <c r="W241" s="7">
        <f t="shared" si="48"/>
        <v>0.1481260562680187</v>
      </c>
      <c r="X241" s="7">
        <f t="shared" si="49"/>
        <v>3.8473009245451835E-2</v>
      </c>
      <c r="Y241" s="7">
        <f t="shared" si="50"/>
        <v>4.1057759220598469E-2</v>
      </c>
      <c r="Z241" s="7">
        <f t="shared" si="51"/>
        <v>4.7917288000795311E-2</v>
      </c>
      <c r="AC241" s="4">
        <v>10059</v>
      </c>
      <c r="AD241" s="4">
        <f t="shared" si="59"/>
        <v>118231</v>
      </c>
      <c r="AE241" s="21">
        <f t="shared" si="60"/>
        <v>0.21207374382455724</v>
      </c>
      <c r="AG241" s="4">
        <f t="shared" si="52"/>
        <v>10059</v>
      </c>
      <c r="AH241" s="4">
        <v>4331</v>
      </c>
      <c r="AI241" s="4">
        <f t="shared" si="53"/>
        <v>5728</v>
      </c>
      <c r="AJ241" s="4">
        <f t="shared" si="61"/>
        <v>43153</v>
      </c>
      <c r="AK241" s="4">
        <f t="shared" si="63"/>
        <v>3596.0833333333335</v>
      </c>
      <c r="AL241" s="4">
        <f t="shared" si="62"/>
        <v>75078</v>
      </c>
      <c r="AM241" s="20">
        <v>0.11144248931305299</v>
      </c>
    </row>
    <row r="242" spans="1:39" x14ac:dyDescent="0.3">
      <c r="A242" s="2" t="s">
        <v>378</v>
      </c>
      <c r="B242" s="4">
        <v>2008</v>
      </c>
      <c r="D242" s="4">
        <f t="shared" si="54"/>
        <v>24592</v>
      </c>
      <c r="F242" s="4">
        <v>1307</v>
      </c>
      <c r="H242" s="4">
        <f t="shared" si="55"/>
        <v>16812</v>
      </c>
      <c r="J242" s="4">
        <v>433</v>
      </c>
      <c r="L242" s="4">
        <f t="shared" si="56"/>
        <v>5273</v>
      </c>
      <c r="N242" s="4">
        <f>'From State&amp;Country +Charts'!F255</f>
        <v>424</v>
      </c>
      <c r="P242" s="4">
        <f t="shared" si="57"/>
        <v>4426</v>
      </c>
      <c r="R242" s="4">
        <f>'From State&amp;Country +Charts'!O255</f>
        <v>409</v>
      </c>
      <c r="T242" s="4">
        <f t="shared" si="58"/>
        <v>5135</v>
      </c>
      <c r="V242" s="7">
        <f t="shared" si="47"/>
        <v>0.21255425002646341</v>
      </c>
      <c r="W242" s="7">
        <f t="shared" si="48"/>
        <v>0.1383507991955118</v>
      </c>
      <c r="X242" s="7">
        <f t="shared" si="49"/>
        <v>4.583465650471049E-2</v>
      </c>
      <c r="Y242" s="7">
        <f t="shared" si="50"/>
        <v>4.4881973113157614E-2</v>
      </c>
      <c r="Z242" s="7">
        <f t="shared" si="51"/>
        <v>4.3294167460569494E-2</v>
      </c>
      <c r="AC242" s="4">
        <v>9447</v>
      </c>
      <c r="AD242" s="4">
        <f t="shared" si="59"/>
        <v>115831</v>
      </c>
      <c r="AE242" s="21">
        <f t="shared" si="60"/>
        <v>-0.20258293238794634</v>
      </c>
      <c r="AG242" s="4">
        <f t="shared" si="52"/>
        <v>9447</v>
      </c>
      <c r="AH242" s="4">
        <v>6952</v>
      </c>
      <c r="AI242" s="4">
        <f t="shared" si="53"/>
        <v>2495</v>
      </c>
      <c r="AJ242" s="4">
        <f t="shared" si="61"/>
        <v>39941</v>
      </c>
      <c r="AK242" s="4">
        <f t="shared" si="63"/>
        <v>3328.4166666666665</v>
      </c>
      <c r="AL242" s="4">
        <f t="shared" si="62"/>
        <v>75890</v>
      </c>
      <c r="AM242" s="20">
        <v>9.9925902402879227E-2</v>
      </c>
    </row>
    <row r="243" spans="1:39" x14ac:dyDescent="0.3">
      <c r="A243" s="2" t="s">
        <v>379</v>
      </c>
      <c r="B243" s="4">
        <v>2092</v>
      </c>
      <c r="D243" s="4">
        <f t="shared" si="54"/>
        <v>24754</v>
      </c>
      <c r="F243" s="4">
        <v>1351</v>
      </c>
      <c r="H243" s="4">
        <f t="shared" si="55"/>
        <v>16875</v>
      </c>
      <c r="J243" s="4">
        <v>427</v>
      </c>
      <c r="L243" s="4">
        <f t="shared" si="56"/>
        <v>5226</v>
      </c>
      <c r="N243" s="4">
        <f>'From State&amp;Country +Charts'!F256</f>
        <v>363</v>
      </c>
      <c r="P243" s="4">
        <f t="shared" si="57"/>
        <v>4466</v>
      </c>
      <c r="R243" s="4">
        <f>'From State&amp;Country +Charts'!O256</f>
        <v>384</v>
      </c>
      <c r="T243" s="4">
        <f t="shared" si="58"/>
        <v>5124</v>
      </c>
      <c r="V243" s="7">
        <f t="shared" si="47"/>
        <v>0.21846282372598161</v>
      </c>
      <c r="W243" s="7">
        <f t="shared" si="48"/>
        <v>0.14108187134502925</v>
      </c>
      <c r="X243" s="7">
        <f t="shared" si="49"/>
        <v>4.4590643274853799E-2</v>
      </c>
      <c r="Y243" s="7">
        <f t="shared" si="50"/>
        <v>3.7907268170426063E-2</v>
      </c>
      <c r="Z243" s="7">
        <f t="shared" si="51"/>
        <v>4.0100250626566414E-2</v>
      </c>
      <c r="AC243" s="4">
        <v>9576</v>
      </c>
      <c r="AD243" s="4">
        <f t="shared" si="59"/>
        <v>116082</v>
      </c>
      <c r="AE243" s="21">
        <f t="shared" si="60"/>
        <v>2.6916890080428857E-2</v>
      </c>
      <c r="AG243" s="4">
        <f t="shared" si="52"/>
        <v>9576</v>
      </c>
      <c r="AH243" s="4">
        <v>5510</v>
      </c>
      <c r="AI243" s="4">
        <f t="shared" si="53"/>
        <v>4066</v>
      </c>
      <c r="AJ243" s="4">
        <f t="shared" si="61"/>
        <v>40934</v>
      </c>
      <c r="AK243" s="4">
        <f t="shared" si="63"/>
        <v>3411.1666666666665</v>
      </c>
      <c r="AL243" s="4">
        <f t="shared" si="62"/>
        <v>75148</v>
      </c>
      <c r="AM243" s="20">
        <v>0.10286131996658313</v>
      </c>
    </row>
    <row r="244" spans="1:39" x14ac:dyDescent="0.3">
      <c r="A244" s="2" t="s">
        <v>380</v>
      </c>
      <c r="B244" s="4">
        <f>'From State&amp;Country +Charts'!$H$257</f>
        <v>2877</v>
      </c>
      <c r="D244" s="4">
        <f t="shared" si="54"/>
        <v>25092</v>
      </c>
      <c r="F244" s="4">
        <f>'From State&amp;Country +Charts'!AN257</f>
        <v>1805</v>
      </c>
      <c r="H244" s="4">
        <f t="shared" si="55"/>
        <v>16922</v>
      </c>
      <c r="J244" s="4">
        <f>'From State&amp;Country +Charts'!$AT$257</f>
        <v>603</v>
      </c>
      <c r="L244" s="4">
        <f t="shared" si="56"/>
        <v>5181</v>
      </c>
      <c r="N244" s="4">
        <f>'From State&amp;Country +Charts'!F257</f>
        <v>247</v>
      </c>
      <c r="P244" s="4">
        <f t="shared" si="57"/>
        <v>4244</v>
      </c>
      <c r="R244" s="4">
        <f>'From State&amp;Country +Charts'!O257</f>
        <v>526</v>
      </c>
      <c r="T244" s="4">
        <f t="shared" si="58"/>
        <v>5100</v>
      </c>
      <c r="V244" s="7">
        <f t="shared" ref="V244:V249" si="64">B244/AC244</f>
        <v>0.21973573665317345</v>
      </c>
      <c r="W244" s="7">
        <f t="shared" ref="W244:W249" si="65">F244/AC244</f>
        <v>0.13785992515084397</v>
      </c>
      <c r="X244" s="7">
        <f t="shared" ref="X244:X249" si="66">J244/AC244</f>
        <v>4.6055143970060337E-2</v>
      </c>
      <c r="Y244" s="7">
        <f t="shared" si="50"/>
        <v>1.8865042389062857E-2</v>
      </c>
      <c r="Z244" s="7">
        <f t="shared" si="51"/>
        <v>4.0174138852822117E-2</v>
      </c>
      <c r="AC244" s="4">
        <f>'From State&amp;Country +Charts'!$BR$257</f>
        <v>13093</v>
      </c>
      <c r="AD244" s="4">
        <f t="shared" si="59"/>
        <v>116341</v>
      </c>
      <c r="AE244" s="21">
        <f t="shared" ref="AE244:AE249" si="67">(AC244/AC232)-1</f>
        <v>2.0180769830138612E-2</v>
      </c>
      <c r="AG244" s="4">
        <f t="shared" ref="AG244:AG249" si="68">AC244</f>
        <v>13093</v>
      </c>
      <c r="AH244" s="4">
        <v>7744</v>
      </c>
      <c r="AI244" s="4">
        <f t="shared" ref="AI244:AI249" si="69">AG244-AH244</f>
        <v>5349</v>
      </c>
      <c r="AJ244" s="4">
        <f t="shared" si="61"/>
        <v>39494</v>
      </c>
      <c r="AK244" s="4">
        <f t="shared" si="63"/>
        <v>3291.1666666666665</v>
      </c>
      <c r="AL244" s="4">
        <f t="shared" si="62"/>
        <v>76847</v>
      </c>
      <c r="AM244" s="20">
        <v>9.3637821736805932E-2</v>
      </c>
    </row>
    <row r="245" spans="1:39" x14ac:dyDescent="0.3">
      <c r="A245" s="2" t="s">
        <v>381</v>
      </c>
      <c r="B245" s="4">
        <f>'From State&amp;Country +Charts'!$H258</f>
        <v>2549</v>
      </c>
      <c r="D245" s="4">
        <f t="shared" si="54"/>
        <v>25316</v>
      </c>
      <c r="F245" s="4">
        <f>'From State&amp;Country +Charts'!AN258</f>
        <v>1631</v>
      </c>
      <c r="H245" s="4">
        <f t="shared" si="55"/>
        <v>17036</v>
      </c>
      <c r="J245" s="4">
        <f>'From State&amp;Country +Charts'!$AT258</f>
        <v>477</v>
      </c>
      <c r="L245" s="4">
        <f t="shared" si="56"/>
        <v>5181</v>
      </c>
      <c r="N245" s="4">
        <f>'From State&amp;Country +Charts'!F258</f>
        <v>446</v>
      </c>
      <c r="P245" s="4">
        <f t="shared" si="57"/>
        <v>4279</v>
      </c>
      <c r="R245" s="4">
        <f>'From State&amp;Country +Charts'!O258</f>
        <v>468</v>
      </c>
      <c r="T245" s="4">
        <f t="shared" si="58"/>
        <v>5086</v>
      </c>
      <c r="V245" s="7">
        <f t="shared" si="64"/>
        <v>0.2220383275261324</v>
      </c>
      <c r="W245" s="7">
        <f t="shared" si="65"/>
        <v>0.1420731707317073</v>
      </c>
      <c r="X245" s="7">
        <f t="shared" si="66"/>
        <v>4.1550522648083621E-2</v>
      </c>
      <c r="Y245" s="7">
        <f t="shared" si="50"/>
        <v>3.8850174216027877E-2</v>
      </c>
      <c r="Z245" s="7">
        <f t="shared" si="51"/>
        <v>4.0766550522648083E-2</v>
      </c>
      <c r="AC245" s="4">
        <f>'From State&amp;Country +Charts'!$BR258</f>
        <v>11480</v>
      </c>
      <c r="AD245" s="4">
        <f t="shared" si="59"/>
        <v>116653</v>
      </c>
      <c r="AE245" s="21">
        <f t="shared" si="67"/>
        <v>2.7936962750716443E-2</v>
      </c>
      <c r="AG245" s="4">
        <f t="shared" si="68"/>
        <v>11480</v>
      </c>
      <c r="AH245" s="4">
        <v>6636</v>
      </c>
      <c r="AI245" s="4">
        <f t="shared" si="69"/>
        <v>4844</v>
      </c>
      <c r="AJ245" s="4">
        <f t="shared" si="61"/>
        <v>38429</v>
      </c>
      <c r="AK245" s="4">
        <f t="shared" si="63"/>
        <v>3202.4166666666665</v>
      </c>
      <c r="AL245" s="4">
        <f t="shared" si="62"/>
        <v>78224</v>
      </c>
      <c r="AM245" s="20">
        <v>0.10627177700348432</v>
      </c>
    </row>
    <row r="246" spans="1:39" x14ac:dyDescent="0.3">
      <c r="A246" s="2" t="s">
        <v>382</v>
      </c>
      <c r="B246" s="4">
        <f>'From State&amp;Country +Charts'!$H259</f>
        <v>2343</v>
      </c>
      <c r="D246" s="4">
        <f t="shared" si="54"/>
        <v>25622</v>
      </c>
      <c r="F246" s="4">
        <f>'From State&amp;Country +Charts'!AN259</f>
        <v>1583</v>
      </c>
      <c r="H246" s="4">
        <f t="shared" si="55"/>
        <v>17228</v>
      </c>
      <c r="J246" s="4">
        <f>'From State&amp;Country +Charts'!$AT259</f>
        <v>430</v>
      </c>
      <c r="L246" s="4">
        <f t="shared" si="56"/>
        <v>5139</v>
      </c>
      <c r="N246" s="4">
        <f>'From State&amp;Country +Charts'!F259</f>
        <v>371</v>
      </c>
      <c r="P246" s="4">
        <f t="shared" si="57"/>
        <v>4301</v>
      </c>
      <c r="R246" s="4">
        <f>'From State&amp;Country +Charts'!O259</f>
        <v>446</v>
      </c>
      <c r="T246" s="4">
        <f t="shared" si="58"/>
        <v>5110</v>
      </c>
      <c r="V246" s="7">
        <f t="shared" si="64"/>
        <v>0.22845163806552263</v>
      </c>
      <c r="W246" s="7">
        <f t="shared" si="65"/>
        <v>0.15434867394695787</v>
      </c>
      <c r="X246" s="7">
        <f t="shared" si="66"/>
        <v>4.1926677067082682E-2</v>
      </c>
      <c r="Y246" s="7">
        <f t="shared" si="50"/>
        <v>3.6173946957878317E-2</v>
      </c>
      <c r="Z246" s="7">
        <f t="shared" si="51"/>
        <v>4.3486739469578782E-2</v>
      </c>
      <c r="AC246" s="4">
        <f>'From State&amp;Country +Charts'!$BR259</f>
        <v>10256</v>
      </c>
      <c r="AD246" s="4">
        <f t="shared" si="59"/>
        <v>117212</v>
      </c>
      <c r="AE246" s="21">
        <f t="shared" si="67"/>
        <v>5.7646694854078584E-2</v>
      </c>
      <c r="AG246" s="4">
        <f t="shared" si="68"/>
        <v>10256</v>
      </c>
      <c r="AH246" s="4">
        <v>7051</v>
      </c>
      <c r="AI246" s="4">
        <f t="shared" si="69"/>
        <v>3205</v>
      </c>
      <c r="AJ246" s="4">
        <f t="shared" si="61"/>
        <v>42214</v>
      </c>
      <c r="AK246" s="4">
        <f t="shared" si="63"/>
        <v>3517.8333333333335</v>
      </c>
      <c r="AL246" s="4">
        <f t="shared" si="62"/>
        <v>74998</v>
      </c>
      <c r="AM246" s="20">
        <v>0.10969188767550703</v>
      </c>
    </row>
    <row r="247" spans="1:39" x14ac:dyDescent="0.3">
      <c r="A247" s="2" t="s">
        <v>383</v>
      </c>
      <c r="B247" s="4">
        <f>'From State&amp;Country +Charts'!$H260</f>
        <v>2433</v>
      </c>
      <c r="D247" s="4">
        <f t="shared" si="54"/>
        <v>25984</v>
      </c>
      <c r="F247" s="4">
        <f>'From State&amp;Country +Charts'!AN260</f>
        <v>1527</v>
      </c>
      <c r="H247" s="4">
        <f t="shared" si="55"/>
        <v>17335</v>
      </c>
      <c r="J247" s="4">
        <f>'From State&amp;Country +Charts'!$AT260</f>
        <v>480</v>
      </c>
      <c r="L247" s="4">
        <f t="shared" si="56"/>
        <v>5175</v>
      </c>
      <c r="N247" s="4">
        <f>'From State&amp;Country +Charts'!F260</f>
        <v>439</v>
      </c>
      <c r="P247" s="4">
        <f t="shared" si="57"/>
        <v>4362</v>
      </c>
      <c r="R247" s="4">
        <f>'From State&amp;Country +Charts'!O260</f>
        <v>393</v>
      </c>
      <c r="T247" s="4">
        <f t="shared" si="58"/>
        <v>5091</v>
      </c>
      <c r="V247" s="7">
        <f t="shared" si="64"/>
        <v>0.22916077988132241</v>
      </c>
      <c r="W247" s="7">
        <f t="shared" si="65"/>
        <v>0.14382593953094094</v>
      </c>
      <c r="X247" s="7">
        <f t="shared" si="66"/>
        <v>4.5210511443910709E-2</v>
      </c>
      <c r="Y247" s="7">
        <f t="shared" si="50"/>
        <v>4.1348780258076673E-2</v>
      </c>
      <c r="Z247" s="7">
        <f t="shared" si="51"/>
        <v>3.7016106244701891E-2</v>
      </c>
      <c r="AC247" s="4">
        <f>'From State&amp;Country +Charts'!$BR260</f>
        <v>10617</v>
      </c>
      <c r="AD247" s="4">
        <f t="shared" si="59"/>
        <v>117962</v>
      </c>
      <c r="AE247" s="21">
        <f t="shared" si="67"/>
        <v>7.6010945576163058E-2</v>
      </c>
      <c r="AG247" s="4">
        <f t="shared" si="68"/>
        <v>10617</v>
      </c>
      <c r="AH247" s="4">
        <v>6289</v>
      </c>
      <c r="AI247" s="4">
        <f t="shared" si="69"/>
        <v>4328</v>
      </c>
      <c r="AJ247" s="4">
        <f t="shared" si="61"/>
        <v>43647</v>
      </c>
      <c r="AK247" s="4">
        <f t="shared" si="63"/>
        <v>3637.25</v>
      </c>
      <c r="AL247" s="4">
        <f t="shared" si="62"/>
        <v>74315</v>
      </c>
      <c r="AM247" s="20">
        <v>0.10784590750682867</v>
      </c>
    </row>
    <row r="248" spans="1:39" x14ac:dyDescent="0.3">
      <c r="A248" s="19" t="s">
        <v>384</v>
      </c>
      <c r="B248" s="4">
        <f>'From State&amp;Country +Charts'!$H261</f>
        <v>1864</v>
      </c>
      <c r="D248" s="4">
        <f t="shared" si="54"/>
        <v>26269</v>
      </c>
      <c r="F248" s="4">
        <f>'From State&amp;Country +Charts'!AN261</f>
        <v>1130</v>
      </c>
      <c r="H248" s="4">
        <f t="shared" si="55"/>
        <v>17350</v>
      </c>
      <c r="J248" s="4">
        <f>'From State&amp;Country +Charts'!$AT261</f>
        <v>316</v>
      </c>
      <c r="L248" s="4">
        <f t="shared" si="56"/>
        <v>5189</v>
      </c>
      <c r="N248" s="4">
        <f>'From State&amp;Country +Charts'!F261</f>
        <v>296</v>
      </c>
      <c r="P248" s="4">
        <f t="shared" si="57"/>
        <v>4396</v>
      </c>
      <c r="R248" s="4">
        <f>'From State&amp;Country +Charts'!O261</f>
        <v>369</v>
      </c>
      <c r="T248" s="4">
        <f t="shared" si="58"/>
        <v>5113</v>
      </c>
      <c r="V248" s="7">
        <f t="shared" si="64"/>
        <v>0.23499747856782652</v>
      </c>
      <c r="W248" s="7">
        <f t="shared" si="65"/>
        <v>0.14246091780131115</v>
      </c>
      <c r="X248" s="7">
        <f t="shared" si="66"/>
        <v>3.983862834089763E-2</v>
      </c>
      <c r="Y248" s="7">
        <f t="shared" si="50"/>
        <v>3.7317196167423093E-2</v>
      </c>
      <c r="Z248" s="7">
        <f t="shared" si="51"/>
        <v>4.652042360060514E-2</v>
      </c>
      <c r="AC248" s="4">
        <f>'From State&amp;Country +Charts'!$BR261</f>
        <v>7932</v>
      </c>
      <c r="AD248" s="4">
        <f t="shared" si="59"/>
        <v>118542</v>
      </c>
      <c r="AE248" s="21">
        <f t="shared" si="67"/>
        <v>7.8890097932535319E-2</v>
      </c>
      <c r="AG248" s="4">
        <f t="shared" si="68"/>
        <v>7932</v>
      </c>
      <c r="AH248" s="4">
        <v>4926</v>
      </c>
      <c r="AI248" s="4">
        <f t="shared" si="69"/>
        <v>3006</v>
      </c>
      <c r="AJ248" s="4">
        <f t="shared" si="61"/>
        <v>45239</v>
      </c>
      <c r="AK248" s="4">
        <f t="shared" si="63"/>
        <v>3769.9166666666665</v>
      </c>
      <c r="AL248" s="4">
        <f t="shared" si="62"/>
        <v>73303</v>
      </c>
      <c r="AM248" s="20">
        <v>0.10892586989409984</v>
      </c>
    </row>
    <row r="249" spans="1:39" x14ac:dyDescent="0.3">
      <c r="A249" s="2" t="s">
        <v>385</v>
      </c>
      <c r="B249" s="4">
        <f>'From State&amp;Country +Charts'!$H262</f>
        <v>2416</v>
      </c>
      <c r="D249" s="4">
        <f t="shared" si="54"/>
        <v>26852</v>
      </c>
      <c r="F249" s="4">
        <f>'From State&amp;Country +Charts'!AN262</f>
        <v>1615</v>
      </c>
      <c r="H249" s="4">
        <f t="shared" si="55"/>
        <v>17734</v>
      </c>
      <c r="J249" s="4">
        <f>'From State&amp;Country +Charts'!$AT262</f>
        <v>442</v>
      </c>
      <c r="L249" s="4">
        <f t="shared" si="56"/>
        <v>5255</v>
      </c>
      <c r="N249" s="4">
        <f>'From State&amp;Country +Charts'!F262</f>
        <v>430</v>
      </c>
      <c r="P249" s="4">
        <f t="shared" si="57"/>
        <v>4492</v>
      </c>
      <c r="R249" s="4">
        <f>'From State&amp;Country +Charts'!O262</f>
        <v>416</v>
      </c>
      <c r="T249" s="4">
        <f t="shared" si="58"/>
        <v>5152</v>
      </c>
      <c r="V249" s="7">
        <f t="shared" si="64"/>
        <v>0.22736683606248823</v>
      </c>
      <c r="W249" s="7">
        <f t="shared" si="65"/>
        <v>0.15198569546395632</v>
      </c>
      <c r="X249" s="7">
        <f t="shared" si="66"/>
        <v>4.1596085074345944E-2</v>
      </c>
      <c r="Y249" s="7">
        <f t="shared" si="50"/>
        <v>4.0466779597214377E-2</v>
      </c>
      <c r="Z249" s="7">
        <f t="shared" si="51"/>
        <v>3.9149256540560888E-2</v>
      </c>
      <c r="AC249" s="4">
        <f>'From State&amp;Country +Charts'!$BR262</f>
        <v>10626</v>
      </c>
      <c r="AD249" s="4">
        <f t="shared" si="59"/>
        <v>120817</v>
      </c>
      <c r="AE249" s="21">
        <f t="shared" si="67"/>
        <v>0.27242246437552398</v>
      </c>
      <c r="AG249" s="4">
        <f t="shared" si="68"/>
        <v>10626</v>
      </c>
      <c r="AH249" s="4">
        <v>5672</v>
      </c>
      <c r="AI249" s="4">
        <f t="shared" si="69"/>
        <v>4954</v>
      </c>
      <c r="AJ249" s="4">
        <f t="shared" si="61"/>
        <v>47470</v>
      </c>
      <c r="AK249" s="4">
        <f t="shared" si="63"/>
        <v>3955.8333333333335</v>
      </c>
      <c r="AL249" s="4">
        <f t="shared" si="62"/>
        <v>73347</v>
      </c>
      <c r="AM249" s="20">
        <v>0.10163749294184077</v>
      </c>
    </row>
    <row r="250" spans="1:39" x14ac:dyDescent="0.3">
      <c r="A250" s="2" t="s">
        <v>386</v>
      </c>
      <c r="B250" s="4">
        <f>'From State&amp;Country +Charts'!$H263</f>
        <v>2158</v>
      </c>
      <c r="D250" s="4">
        <f t="shared" si="54"/>
        <v>27184</v>
      </c>
      <c r="F250" s="4">
        <f>'From State&amp;Country +Charts'!AN263</f>
        <v>1402</v>
      </c>
      <c r="H250" s="4">
        <f t="shared" si="55"/>
        <v>17860</v>
      </c>
      <c r="J250" s="4">
        <f>'From State&amp;Country +Charts'!$AT263</f>
        <v>428</v>
      </c>
      <c r="L250" s="4">
        <f t="shared" si="56"/>
        <v>5301</v>
      </c>
      <c r="N250" s="4">
        <f>'From State&amp;Country +Charts'!F263</f>
        <v>346</v>
      </c>
      <c r="P250" s="4">
        <f t="shared" si="57"/>
        <v>4502</v>
      </c>
      <c r="R250" s="4">
        <f>'From State&amp;Country +Charts'!O263</f>
        <v>402</v>
      </c>
      <c r="T250" s="4">
        <f t="shared" si="58"/>
        <v>5183</v>
      </c>
      <c r="V250" s="7">
        <f t="shared" ref="V250:V255" si="70">B250/AC250</f>
        <v>0.23201806257391677</v>
      </c>
      <c r="W250" s="7">
        <f t="shared" ref="W250:W255" si="71">F250/AC250</f>
        <v>0.15073647994839265</v>
      </c>
      <c r="X250" s="7">
        <f t="shared" ref="X250:X255" si="72">J250/AC250</f>
        <v>4.601655735942372E-2</v>
      </c>
      <c r="Y250" s="7">
        <f t="shared" si="50"/>
        <v>3.7200301042898613E-2</v>
      </c>
      <c r="Z250" s="7">
        <f t="shared" si="51"/>
        <v>4.322115901515966E-2</v>
      </c>
      <c r="AC250" s="4">
        <f>'From State&amp;Country +Charts'!$BR263</f>
        <v>9301</v>
      </c>
      <c r="AD250" s="4">
        <f t="shared" si="59"/>
        <v>121617</v>
      </c>
      <c r="AE250" s="21">
        <f t="shared" ref="AE250:AE255" si="73">(AC250/AC238)-1</f>
        <v>9.410657569697678E-2</v>
      </c>
      <c r="AG250" s="4">
        <f t="shared" ref="AG250:AG255" si="74">AC250</f>
        <v>9301</v>
      </c>
      <c r="AH250" s="4">
        <v>4811</v>
      </c>
      <c r="AI250" s="4">
        <f t="shared" ref="AI250:AI255" si="75">AG250-AH250</f>
        <v>4490</v>
      </c>
      <c r="AJ250" s="4">
        <f t="shared" si="61"/>
        <v>48531</v>
      </c>
      <c r="AK250" s="4">
        <f t="shared" si="63"/>
        <v>4044.25</v>
      </c>
      <c r="AL250" s="4">
        <f t="shared" si="62"/>
        <v>73086</v>
      </c>
      <c r="AM250" s="20">
        <v>0.11213847973336201</v>
      </c>
    </row>
    <row r="251" spans="1:39" x14ac:dyDescent="0.3">
      <c r="A251" s="2" t="s">
        <v>387</v>
      </c>
      <c r="B251" s="4">
        <f>'From State&amp;Country +Charts'!$H264</f>
        <v>2288</v>
      </c>
      <c r="D251" s="4">
        <f t="shared" si="54"/>
        <v>27062</v>
      </c>
      <c r="F251" s="4">
        <f>'From State&amp;Country +Charts'!AN264</f>
        <v>1548</v>
      </c>
      <c r="H251" s="4">
        <f t="shared" si="55"/>
        <v>17757</v>
      </c>
      <c r="J251" s="4">
        <f>'From State&amp;Country +Charts'!$AT264</f>
        <v>443</v>
      </c>
      <c r="L251" s="4">
        <f t="shared" si="56"/>
        <v>5227</v>
      </c>
      <c r="N251" s="4">
        <f>'From State&amp;Country +Charts'!F264</f>
        <v>353</v>
      </c>
      <c r="P251" s="4">
        <f t="shared" si="57"/>
        <v>4443</v>
      </c>
      <c r="R251" s="4">
        <f>'From State&amp;Country +Charts'!O264</f>
        <v>395</v>
      </c>
      <c r="T251" s="4">
        <f t="shared" si="58"/>
        <v>5056</v>
      </c>
      <c r="V251" s="7">
        <f t="shared" si="70"/>
        <v>0.23695111847555925</v>
      </c>
      <c r="W251" s="7">
        <f t="shared" si="71"/>
        <v>0.16031483015741507</v>
      </c>
      <c r="X251" s="7">
        <f t="shared" si="72"/>
        <v>4.587821043910522E-2</v>
      </c>
      <c r="Y251" s="7">
        <f t="shared" si="50"/>
        <v>3.6557580778790393E-2</v>
      </c>
      <c r="Z251" s="7">
        <f t="shared" si="51"/>
        <v>4.0907207953603975E-2</v>
      </c>
      <c r="AC251" s="4">
        <f>'From State&amp;Country +Charts'!$BR264</f>
        <v>9656</v>
      </c>
      <c r="AD251" s="4">
        <f t="shared" si="59"/>
        <v>120369</v>
      </c>
      <c r="AE251" s="21">
        <f t="shared" si="73"/>
        <v>-0.11445341159207634</v>
      </c>
      <c r="AG251" s="4">
        <f t="shared" si="74"/>
        <v>9656</v>
      </c>
      <c r="AH251" s="4">
        <v>6115</v>
      </c>
      <c r="AI251" s="4">
        <f t="shared" si="75"/>
        <v>3541</v>
      </c>
      <c r="AJ251" s="4">
        <f t="shared" si="61"/>
        <v>48323</v>
      </c>
      <c r="AK251" s="4">
        <f t="shared" si="63"/>
        <v>4026.9166666666665</v>
      </c>
      <c r="AL251" s="4">
        <f t="shared" si="62"/>
        <v>72046</v>
      </c>
      <c r="AM251" s="20">
        <v>0.11267605633802817</v>
      </c>
    </row>
    <row r="252" spans="1:39" x14ac:dyDescent="0.3">
      <c r="A252" s="2" t="s">
        <v>388</v>
      </c>
      <c r="B252" s="4">
        <f>'From State&amp;Country +Charts'!$H265</f>
        <v>2007</v>
      </c>
      <c r="D252" s="4">
        <f t="shared" si="54"/>
        <v>27238</v>
      </c>
      <c r="F252" s="4">
        <f>'From State&amp;Country +Charts'!AN265</f>
        <v>1451</v>
      </c>
      <c r="H252" s="4">
        <f t="shared" si="55"/>
        <v>17840</v>
      </c>
      <c r="J252" s="4">
        <f>'From State&amp;Country +Charts'!$AT265</f>
        <v>361</v>
      </c>
      <c r="L252" s="4">
        <f t="shared" si="56"/>
        <v>5227</v>
      </c>
      <c r="N252" s="4">
        <f>'From State&amp;Country +Charts'!F265</f>
        <v>333</v>
      </c>
      <c r="P252" s="4">
        <f t="shared" si="57"/>
        <v>4461</v>
      </c>
      <c r="R252" s="4">
        <f>'From State&amp;Country +Charts'!O265</f>
        <v>414</v>
      </c>
      <c r="T252" s="4">
        <f t="shared" si="58"/>
        <v>5104</v>
      </c>
      <c r="V252" s="7">
        <f t="shared" si="70"/>
        <v>0.21917658621819372</v>
      </c>
      <c r="W252" s="7">
        <f t="shared" si="71"/>
        <v>0.15845801026537076</v>
      </c>
      <c r="X252" s="7">
        <f t="shared" si="72"/>
        <v>3.9423391940591898E-2</v>
      </c>
      <c r="Y252" s="7">
        <f t="shared" si="50"/>
        <v>3.6365621928579228E-2</v>
      </c>
      <c r="Z252" s="7">
        <f t="shared" si="51"/>
        <v>4.5211313749044447E-2</v>
      </c>
      <c r="AC252" s="4">
        <f>'From State&amp;Country +Charts'!$BR265</f>
        <v>9157</v>
      </c>
      <c r="AD252" s="4">
        <f t="shared" si="59"/>
        <v>121200</v>
      </c>
      <c r="AE252" s="21">
        <f t="shared" si="73"/>
        <v>9.9807830891184279E-2</v>
      </c>
      <c r="AG252" s="4">
        <f t="shared" si="74"/>
        <v>9157</v>
      </c>
      <c r="AH252" s="4">
        <v>4765</v>
      </c>
      <c r="AI252" s="4">
        <f t="shared" si="75"/>
        <v>4392</v>
      </c>
      <c r="AJ252" s="4">
        <f t="shared" si="61"/>
        <v>50398</v>
      </c>
      <c r="AK252" s="4">
        <f t="shared" si="63"/>
        <v>4199.833333333333</v>
      </c>
      <c r="AL252" s="4">
        <f t="shared" si="62"/>
        <v>70802</v>
      </c>
      <c r="AM252" s="20">
        <v>0.11018892650431364</v>
      </c>
    </row>
    <row r="253" spans="1:39" x14ac:dyDescent="0.3">
      <c r="A253" s="2" t="s">
        <v>389</v>
      </c>
      <c r="B253" s="4">
        <f>'From State&amp;Country +Charts'!$H266</f>
        <v>2636</v>
      </c>
      <c r="D253" s="4">
        <f t="shared" si="54"/>
        <v>27671</v>
      </c>
      <c r="F253" s="4">
        <f>'From State&amp;Country +Charts'!AN266</f>
        <v>1763</v>
      </c>
      <c r="H253" s="4">
        <f t="shared" si="55"/>
        <v>18113</v>
      </c>
      <c r="J253" s="4">
        <f>'From State&amp;Country +Charts'!$AT266</f>
        <v>505</v>
      </c>
      <c r="L253" s="4">
        <f t="shared" si="56"/>
        <v>5345</v>
      </c>
      <c r="N253" s="4">
        <f>'From State&amp;Country +Charts'!F266</f>
        <v>445</v>
      </c>
      <c r="P253" s="4">
        <f t="shared" si="57"/>
        <v>4493</v>
      </c>
      <c r="R253" s="4">
        <f>'From State&amp;Country +Charts'!O266</f>
        <v>473</v>
      </c>
      <c r="T253" s="4">
        <f t="shared" si="58"/>
        <v>5095</v>
      </c>
      <c r="V253" s="7">
        <f t="shared" si="70"/>
        <v>0.22985699337286361</v>
      </c>
      <c r="W253" s="7">
        <f t="shared" si="71"/>
        <v>0.15373212417160795</v>
      </c>
      <c r="X253" s="7">
        <f t="shared" si="72"/>
        <v>4.4035577258458317E-2</v>
      </c>
      <c r="Y253" s="7">
        <f t="shared" si="50"/>
        <v>3.8803627485176143E-2</v>
      </c>
      <c r="Z253" s="7">
        <f t="shared" si="51"/>
        <v>4.1245204046041158E-2</v>
      </c>
      <c r="AC253" s="4">
        <f>'From State&amp;Country +Charts'!$BR266</f>
        <v>11468</v>
      </c>
      <c r="AD253" s="4">
        <f t="shared" si="59"/>
        <v>122609</v>
      </c>
      <c r="AE253" s="21">
        <f t="shared" si="73"/>
        <v>0.1400735659608312</v>
      </c>
      <c r="AG253" s="4">
        <f t="shared" si="74"/>
        <v>11468</v>
      </c>
      <c r="AH253" s="4">
        <v>4655</v>
      </c>
      <c r="AI253" s="4">
        <f t="shared" si="75"/>
        <v>6813</v>
      </c>
      <c r="AJ253" s="4">
        <f t="shared" si="61"/>
        <v>51483</v>
      </c>
      <c r="AK253" s="4">
        <f t="shared" si="63"/>
        <v>4290.25</v>
      </c>
      <c r="AL253" s="4">
        <f t="shared" si="62"/>
        <v>71126</v>
      </c>
      <c r="AM253" s="20">
        <v>0.11475409836065574</v>
      </c>
    </row>
    <row r="254" spans="1:39" x14ac:dyDescent="0.3">
      <c r="A254" s="2" t="s">
        <v>390</v>
      </c>
      <c r="B254" s="4">
        <f>'From State&amp;Country +Charts'!H267</f>
        <v>2286</v>
      </c>
      <c r="D254" s="4">
        <f t="shared" si="54"/>
        <v>27949</v>
      </c>
      <c r="F254" s="4">
        <f>'From State&amp;Country +Charts'!AN267</f>
        <v>1395</v>
      </c>
      <c r="H254" s="4">
        <f t="shared" si="55"/>
        <v>18201</v>
      </c>
      <c r="J254" s="4">
        <f>'From State&amp;Country +Charts'!AT267</f>
        <v>504</v>
      </c>
      <c r="L254" s="4">
        <f t="shared" si="56"/>
        <v>5416</v>
      </c>
      <c r="N254" s="4">
        <f>'From State&amp;Country +Charts'!F267</f>
        <v>463</v>
      </c>
      <c r="P254" s="4">
        <f t="shared" si="57"/>
        <v>4532</v>
      </c>
      <c r="R254" s="4">
        <f>'From State&amp;Country +Charts'!O267</f>
        <v>417</v>
      </c>
      <c r="T254" s="4">
        <f t="shared" si="58"/>
        <v>5103</v>
      </c>
      <c r="V254" s="7">
        <f t="shared" si="70"/>
        <v>0.22146870761480333</v>
      </c>
      <c r="W254" s="7">
        <f t="shared" si="71"/>
        <v>0.13514822708777369</v>
      </c>
      <c r="X254" s="7">
        <f t="shared" si="72"/>
        <v>4.882774656074404E-2</v>
      </c>
      <c r="Y254" s="7">
        <f t="shared" si="50"/>
        <v>4.4855648130207322E-2</v>
      </c>
      <c r="Z254" s="7">
        <f t="shared" si="51"/>
        <v>4.0399147452044176E-2</v>
      </c>
      <c r="AC254" s="4">
        <f>'From State&amp;Country +Charts'!BR267</f>
        <v>10322</v>
      </c>
      <c r="AD254" s="4">
        <f t="shared" si="59"/>
        <v>123484</v>
      </c>
      <c r="AE254" s="21">
        <f t="shared" si="73"/>
        <v>9.2621996400973794E-2</v>
      </c>
      <c r="AG254" s="4">
        <f t="shared" si="74"/>
        <v>10322</v>
      </c>
      <c r="AH254" s="4">
        <v>6258</v>
      </c>
      <c r="AI254" s="4">
        <f t="shared" si="75"/>
        <v>4064</v>
      </c>
      <c r="AJ254" s="4">
        <f t="shared" si="61"/>
        <v>53052</v>
      </c>
      <c r="AK254" s="4">
        <f t="shared" si="63"/>
        <v>4421</v>
      </c>
      <c r="AL254" s="4">
        <f t="shared" si="62"/>
        <v>70432</v>
      </c>
      <c r="AM254" s="20">
        <v>0.10618097267971323</v>
      </c>
    </row>
    <row r="255" spans="1:39" x14ac:dyDescent="0.3">
      <c r="A255" s="2" t="s">
        <v>391</v>
      </c>
      <c r="B255" s="4">
        <f>'From State&amp;Country +Charts'!H268</f>
        <v>3315</v>
      </c>
      <c r="D255" s="4">
        <f t="shared" si="54"/>
        <v>29172</v>
      </c>
      <c r="F255" s="4">
        <f>'From State&amp;Country +Charts'!AN268</f>
        <v>1877</v>
      </c>
      <c r="H255" s="4">
        <f t="shared" si="55"/>
        <v>18727</v>
      </c>
      <c r="J255" s="4">
        <f>'From State&amp;Country +Charts'!AT268</f>
        <v>608</v>
      </c>
      <c r="L255" s="4">
        <f t="shared" si="56"/>
        <v>5597</v>
      </c>
      <c r="N255" s="4">
        <f>'From State&amp;Country +Charts'!F268</f>
        <v>528</v>
      </c>
      <c r="P255" s="4">
        <f t="shared" si="57"/>
        <v>4697</v>
      </c>
      <c r="R255" s="4">
        <f>'From State&amp;Country +Charts'!O268</f>
        <v>512</v>
      </c>
      <c r="T255" s="4">
        <f t="shared" si="58"/>
        <v>5231</v>
      </c>
      <c r="V255" s="7">
        <f t="shared" si="70"/>
        <v>0.23787313432835822</v>
      </c>
      <c r="W255" s="7">
        <f t="shared" si="71"/>
        <v>0.13468714121699196</v>
      </c>
      <c r="X255" s="7">
        <f t="shared" si="72"/>
        <v>4.3628013777267508E-2</v>
      </c>
      <c r="Y255" s="7">
        <f t="shared" si="50"/>
        <v>3.7887485648679678E-2</v>
      </c>
      <c r="Z255" s="7">
        <f t="shared" si="51"/>
        <v>3.6739380022962113E-2</v>
      </c>
      <c r="AC255" s="4">
        <f>'From State&amp;Country +Charts'!BR268</f>
        <v>13936</v>
      </c>
      <c r="AD255" s="4">
        <f t="shared" si="59"/>
        <v>127844</v>
      </c>
      <c r="AE255" s="21">
        <f t="shared" si="73"/>
        <v>0.45530492898913955</v>
      </c>
      <c r="AG255" s="4">
        <f t="shared" si="74"/>
        <v>13936</v>
      </c>
      <c r="AH255" s="4">
        <v>5368</v>
      </c>
      <c r="AI255" s="4">
        <f t="shared" si="75"/>
        <v>8568</v>
      </c>
      <c r="AJ255" s="4">
        <f t="shared" si="61"/>
        <v>57554</v>
      </c>
      <c r="AK255" s="4">
        <f t="shared" si="63"/>
        <v>4796.166666666667</v>
      </c>
      <c r="AL255" s="4">
        <f t="shared" si="62"/>
        <v>70290</v>
      </c>
      <c r="AM255" s="20">
        <v>0.10519517795637198</v>
      </c>
    </row>
    <row r="256" spans="1:39" x14ac:dyDescent="0.3">
      <c r="A256" s="2" t="s">
        <v>392</v>
      </c>
      <c r="B256" s="4">
        <f>'From State&amp;Country +Charts'!H269</f>
        <v>2827</v>
      </c>
      <c r="D256" s="4">
        <f t="shared" si="54"/>
        <v>29122</v>
      </c>
      <c r="F256" s="4">
        <f>'From State&amp;Country +Charts'!AN269</f>
        <v>1607</v>
      </c>
      <c r="H256" s="4">
        <f t="shared" si="55"/>
        <v>18529</v>
      </c>
      <c r="J256" s="4">
        <f>'From State&amp;Country +Charts'!AT269</f>
        <v>567</v>
      </c>
      <c r="L256" s="4">
        <f t="shared" si="56"/>
        <v>5561</v>
      </c>
      <c r="N256" s="4">
        <f>'From State&amp;Country +Charts'!F269</f>
        <v>495</v>
      </c>
      <c r="P256" s="4">
        <f t="shared" si="57"/>
        <v>4945</v>
      </c>
      <c r="R256" s="4">
        <f>'From State&amp;Country +Charts'!O269</f>
        <v>492</v>
      </c>
      <c r="T256" s="4">
        <f t="shared" si="58"/>
        <v>5197</v>
      </c>
      <c r="V256" s="7">
        <f t="shared" ref="V256:V261" si="76">B256/AC256</f>
        <v>0.23032426266905653</v>
      </c>
      <c r="W256" s="7">
        <f t="shared" ref="W256:W261" si="77">F256/AC256</f>
        <v>0.13092716310901092</v>
      </c>
      <c r="X256" s="7">
        <f t="shared" ref="X256:X261" si="78">J256/AC256</f>
        <v>4.6195209385693332E-2</v>
      </c>
      <c r="Y256" s="7">
        <f t="shared" si="50"/>
        <v>4.032915105100212E-2</v>
      </c>
      <c r="Z256" s="7">
        <f t="shared" si="51"/>
        <v>4.0084731953723321E-2</v>
      </c>
      <c r="AC256" s="4">
        <f>'From State&amp;Country +Charts'!BR269</f>
        <v>12274</v>
      </c>
      <c r="AD256" s="4">
        <f t="shared" si="59"/>
        <v>127025</v>
      </c>
      <c r="AE256" s="21">
        <f t="shared" ref="AE256:AE261" si="79">(AC256/AC244)-1</f>
        <v>-6.2552508974261012E-2</v>
      </c>
      <c r="AG256" s="4">
        <f t="shared" ref="AG256:AG261" si="80">AC256</f>
        <v>12274</v>
      </c>
      <c r="AH256" s="4">
        <v>4959</v>
      </c>
      <c r="AI256" s="4">
        <f t="shared" ref="AI256:AI261" si="81">AG256-AH256</f>
        <v>7315</v>
      </c>
      <c r="AJ256" s="4">
        <f t="shared" si="61"/>
        <v>59520</v>
      </c>
      <c r="AK256" s="4">
        <f t="shared" si="63"/>
        <v>4960</v>
      </c>
      <c r="AL256" s="4">
        <f t="shared" si="62"/>
        <v>67505</v>
      </c>
      <c r="AM256" s="20">
        <v>0.10224865569496497</v>
      </c>
    </row>
    <row r="257" spans="1:39" x14ac:dyDescent="0.3">
      <c r="A257" s="2" t="s">
        <v>393</v>
      </c>
      <c r="B257" s="4">
        <f>'From State&amp;Country +Charts'!H270</f>
        <v>2969</v>
      </c>
      <c r="D257" s="4">
        <f t="shared" si="54"/>
        <v>29542</v>
      </c>
      <c r="F257" s="4">
        <f>'From State&amp;Country +Charts'!AN270</f>
        <v>1780</v>
      </c>
      <c r="H257" s="4">
        <f t="shared" si="55"/>
        <v>18678</v>
      </c>
      <c r="J257" s="4">
        <f>'From State&amp;Country +Charts'!AT270</f>
        <v>572</v>
      </c>
      <c r="L257" s="4">
        <f t="shared" si="56"/>
        <v>5656</v>
      </c>
      <c r="N257" s="4">
        <f>'From State&amp;Country +Charts'!F270</f>
        <v>477</v>
      </c>
      <c r="P257" s="4">
        <f t="shared" si="57"/>
        <v>4976</v>
      </c>
      <c r="R257" s="4">
        <f>'From State&amp;Country +Charts'!O270</f>
        <v>508</v>
      </c>
      <c r="T257" s="4">
        <f t="shared" si="58"/>
        <v>5237</v>
      </c>
      <c r="V257" s="7">
        <f t="shared" si="76"/>
        <v>0.23326524198617221</v>
      </c>
      <c r="W257" s="7">
        <f t="shared" si="77"/>
        <v>0.13984915147705845</v>
      </c>
      <c r="X257" s="7">
        <f t="shared" si="78"/>
        <v>4.4940289126335638E-2</v>
      </c>
      <c r="Y257" s="7">
        <f t="shared" si="50"/>
        <v>3.7476429918290387E-2</v>
      </c>
      <c r="Z257" s="7">
        <f t="shared" si="51"/>
        <v>3.9912005028284098E-2</v>
      </c>
      <c r="AC257" s="4">
        <f>'From State&amp;Country +Charts'!BR270</f>
        <v>12728</v>
      </c>
      <c r="AD257" s="4">
        <f t="shared" si="59"/>
        <v>128273</v>
      </c>
      <c r="AE257" s="21">
        <f t="shared" si="79"/>
        <v>0.10871080139372813</v>
      </c>
      <c r="AG257" s="4">
        <f t="shared" si="80"/>
        <v>12728</v>
      </c>
      <c r="AH257" s="4">
        <v>6769</v>
      </c>
      <c r="AI257" s="4">
        <f t="shared" si="81"/>
        <v>5959</v>
      </c>
      <c r="AJ257" s="4">
        <f t="shared" si="61"/>
        <v>60635</v>
      </c>
      <c r="AK257" s="4">
        <f t="shared" si="63"/>
        <v>5052.916666666667</v>
      </c>
      <c r="AL257" s="4">
        <f t="shared" si="62"/>
        <v>67638</v>
      </c>
      <c r="AM257" s="20">
        <v>0.10575109993714644</v>
      </c>
    </row>
    <row r="258" spans="1:39" x14ac:dyDescent="0.3">
      <c r="A258" s="2" t="s">
        <v>394</v>
      </c>
      <c r="B258" s="4">
        <f>'From State&amp;Country +Charts'!H271</f>
        <v>3475</v>
      </c>
      <c r="D258" s="4">
        <f t="shared" si="54"/>
        <v>30674</v>
      </c>
      <c r="F258" s="4">
        <f>'From State&amp;Country +Charts'!AN271</f>
        <v>2013</v>
      </c>
      <c r="H258" s="4">
        <f t="shared" si="55"/>
        <v>19108</v>
      </c>
      <c r="J258" s="4">
        <f>'From State&amp;Country +Charts'!AT271</f>
        <v>696</v>
      </c>
      <c r="L258" s="4">
        <f t="shared" si="56"/>
        <v>5922</v>
      </c>
      <c r="N258" s="4">
        <f>'From State&amp;Country +Charts'!F271</f>
        <v>583</v>
      </c>
      <c r="P258" s="4">
        <f t="shared" si="57"/>
        <v>5188</v>
      </c>
      <c r="R258" s="4">
        <f>'From State&amp;Country +Charts'!O271</f>
        <v>572</v>
      </c>
      <c r="T258" s="4">
        <f t="shared" si="58"/>
        <v>5363</v>
      </c>
      <c r="V258" s="7">
        <f t="shared" si="76"/>
        <v>0.2342275545969264</v>
      </c>
      <c r="W258" s="7">
        <f t="shared" si="77"/>
        <v>0.13568347263413319</v>
      </c>
      <c r="X258" s="7">
        <f t="shared" si="78"/>
        <v>4.6912914532218929E-2</v>
      </c>
      <c r="Y258" s="7">
        <f t="shared" si="50"/>
        <v>3.9296306282016719E-2</v>
      </c>
      <c r="Z258" s="7">
        <f t="shared" si="51"/>
        <v>3.855486654084659E-2</v>
      </c>
      <c r="AC258" s="4">
        <f>'From State&amp;Country +Charts'!BR271</f>
        <v>14836</v>
      </c>
      <c r="AD258" s="4">
        <f t="shared" si="59"/>
        <v>132853</v>
      </c>
      <c r="AE258" s="21">
        <f t="shared" si="79"/>
        <v>0.44656786271450866</v>
      </c>
      <c r="AG258" s="4">
        <f t="shared" si="80"/>
        <v>14836</v>
      </c>
      <c r="AH258" s="4">
        <v>7068</v>
      </c>
      <c r="AI258" s="4">
        <f t="shared" si="81"/>
        <v>7768</v>
      </c>
      <c r="AJ258" s="4">
        <f t="shared" si="61"/>
        <v>65198</v>
      </c>
      <c r="AK258" s="4">
        <f t="shared" si="63"/>
        <v>5433.166666666667</v>
      </c>
      <c r="AL258" s="4">
        <f t="shared" si="62"/>
        <v>67655</v>
      </c>
      <c r="AM258" s="20">
        <v>0.11505796710703693</v>
      </c>
    </row>
    <row r="259" spans="1:39" x14ac:dyDescent="0.3">
      <c r="A259" s="2" t="s">
        <v>395</v>
      </c>
      <c r="B259" s="4">
        <f>'From State&amp;Country +Charts'!H272</f>
        <v>2231</v>
      </c>
      <c r="D259" s="4">
        <f t="shared" si="54"/>
        <v>30472</v>
      </c>
      <c r="F259" s="4">
        <f>'From State&amp;Country +Charts'!AN272</f>
        <v>1135</v>
      </c>
      <c r="H259" s="4">
        <f t="shared" si="55"/>
        <v>18716</v>
      </c>
      <c r="J259" s="4">
        <f>'From State&amp;Country +Charts'!AT272</f>
        <v>381</v>
      </c>
      <c r="L259" s="4">
        <f t="shared" si="56"/>
        <v>5823</v>
      </c>
      <c r="N259" s="4">
        <f>'From State&amp;Country +Charts'!F272</f>
        <v>357</v>
      </c>
      <c r="P259" s="4">
        <f t="shared" si="57"/>
        <v>5106</v>
      </c>
      <c r="R259" s="4">
        <f>'From State&amp;Country +Charts'!O272</f>
        <v>351</v>
      </c>
      <c r="T259" s="4">
        <f t="shared" si="58"/>
        <v>5321</v>
      </c>
      <c r="V259" s="7">
        <f t="shared" si="76"/>
        <v>0.25152198421645999</v>
      </c>
      <c r="W259" s="7">
        <f t="shared" si="77"/>
        <v>0.12795941375422773</v>
      </c>
      <c r="X259" s="7">
        <f t="shared" si="78"/>
        <v>4.2953776775648253E-2</v>
      </c>
      <c r="Y259" s="7">
        <f t="shared" ref="Y259:Y322" si="82">N259/AC259</f>
        <v>4.0248027057497179E-2</v>
      </c>
      <c r="Z259" s="7">
        <f t="shared" ref="Z259:Z322" si="83">R259/AC259</f>
        <v>3.9571589627959411E-2</v>
      </c>
      <c r="AC259" s="4">
        <f>'From State&amp;Country +Charts'!BR272</f>
        <v>8870</v>
      </c>
      <c r="AD259" s="4">
        <f t="shared" si="59"/>
        <v>131106</v>
      </c>
      <c r="AE259" s="21">
        <f t="shared" si="79"/>
        <v>-0.16454742394273336</v>
      </c>
      <c r="AG259" s="4">
        <f t="shared" si="80"/>
        <v>8870</v>
      </c>
      <c r="AH259" s="4">
        <v>4639</v>
      </c>
      <c r="AI259" s="4">
        <f t="shared" si="81"/>
        <v>4231</v>
      </c>
      <c r="AJ259" s="4">
        <f t="shared" si="61"/>
        <v>65101</v>
      </c>
      <c r="AK259" s="4">
        <f t="shared" si="63"/>
        <v>5425.083333333333</v>
      </c>
      <c r="AL259" s="4">
        <f t="shared" si="62"/>
        <v>66005</v>
      </c>
      <c r="AM259" s="20">
        <v>0.10135287485907554</v>
      </c>
    </row>
    <row r="260" spans="1:39" x14ac:dyDescent="0.3">
      <c r="A260" s="19" t="s">
        <v>396</v>
      </c>
      <c r="B260" s="4">
        <f>'From State&amp;Country +Charts'!H273</f>
        <v>2223</v>
      </c>
      <c r="D260" s="4">
        <f t="shared" si="54"/>
        <v>30831</v>
      </c>
      <c r="F260" s="4">
        <f>'From State&amp;Country +Charts'!AN273</f>
        <v>1169</v>
      </c>
      <c r="H260" s="4">
        <f t="shared" si="55"/>
        <v>18755</v>
      </c>
      <c r="J260" s="4">
        <f>'From State&amp;Country +Charts'!AT273</f>
        <v>331</v>
      </c>
      <c r="L260" s="4">
        <f t="shared" si="56"/>
        <v>5838</v>
      </c>
      <c r="N260" s="4">
        <f>'From State&amp;Country +Charts'!F273</f>
        <v>325</v>
      </c>
      <c r="P260" s="4">
        <f t="shared" si="57"/>
        <v>5135</v>
      </c>
      <c r="R260" s="4">
        <f>'From State&amp;Country +Charts'!O273</f>
        <v>360</v>
      </c>
      <c r="T260" s="4">
        <f t="shared" si="58"/>
        <v>5312</v>
      </c>
      <c r="V260" s="7">
        <f t="shared" si="76"/>
        <v>0.25373815774454972</v>
      </c>
      <c r="W260" s="7">
        <f t="shared" si="77"/>
        <v>0.13343225659171329</v>
      </c>
      <c r="X260" s="7">
        <f t="shared" si="78"/>
        <v>3.7781075219723778E-2</v>
      </c>
      <c r="Y260" s="7">
        <f t="shared" si="82"/>
        <v>3.7096221892478028E-2</v>
      </c>
      <c r="Z260" s="7">
        <f t="shared" si="83"/>
        <v>4.109119963474489E-2</v>
      </c>
      <c r="AC260" s="4">
        <f>'From State&amp;Country +Charts'!BR273</f>
        <v>8761</v>
      </c>
      <c r="AD260" s="4">
        <f t="shared" si="59"/>
        <v>131935</v>
      </c>
      <c r="AE260" s="21">
        <f t="shared" si="79"/>
        <v>0.10451336359051933</v>
      </c>
      <c r="AG260" s="4">
        <f t="shared" si="80"/>
        <v>8761</v>
      </c>
      <c r="AH260" s="4">
        <v>6154</v>
      </c>
      <c r="AI260" s="4">
        <f t="shared" si="81"/>
        <v>2607</v>
      </c>
      <c r="AJ260" s="4">
        <f t="shared" si="61"/>
        <v>64702</v>
      </c>
      <c r="AK260" s="4">
        <f t="shared" si="63"/>
        <v>5391.833333333333</v>
      </c>
      <c r="AL260" s="4">
        <f t="shared" si="62"/>
        <v>67233</v>
      </c>
      <c r="AM260" s="20">
        <v>0.10603812350188335</v>
      </c>
    </row>
    <row r="261" spans="1:39" x14ac:dyDescent="0.3">
      <c r="A261" s="2" t="s">
        <v>397</v>
      </c>
      <c r="B261" s="4">
        <f>'From State&amp;Country +Charts'!H274</f>
        <v>2809</v>
      </c>
      <c r="D261" s="4">
        <f t="shared" si="54"/>
        <v>31224</v>
      </c>
      <c r="F261" s="4">
        <f>'From State&amp;Country +Charts'!AN274</f>
        <v>1683</v>
      </c>
      <c r="H261" s="4">
        <f t="shared" si="55"/>
        <v>18823</v>
      </c>
      <c r="J261" s="4">
        <f>'From State&amp;Country +Charts'!AT274</f>
        <v>510</v>
      </c>
      <c r="L261" s="4">
        <f t="shared" si="56"/>
        <v>5906</v>
      </c>
      <c r="N261" s="4">
        <f>'From State&amp;Country +Charts'!F274</f>
        <v>450</v>
      </c>
      <c r="P261" s="4">
        <f t="shared" si="57"/>
        <v>5155</v>
      </c>
      <c r="R261" s="4">
        <f>'From State&amp;Country +Charts'!O274</f>
        <v>478</v>
      </c>
      <c r="T261" s="4">
        <f t="shared" si="58"/>
        <v>5374</v>
      </c>
      <c r="V261" s="7">
        <f t="shared" si="76"/>
        <v>0.23612979152656355</v>
      </c>
      <c r="W261" s="7">
        <f t="shared" si="77"/>
        <v>0.14147612642905177</v>
      </c>
      <c r="X261" s="7">
        <f t="shared" si="78"/>
        <v>4.2871553463349026E-2</v>
      </c>
      <c r="Y261" s="7">
        <f t="shared" si="82"/>
        <v>3.7827841291190316E-2</v>
      </c>
      <c r="Z261" s="7">
        <f t="shared" si="83"/>
        <v>4.0181573638197715E-2</v>
      </c>
      <c r="AC261" s="4">
        <f>'From State&amp;Country +Charts'!BR274</f>
        <v>11896</v>
      </c>
      <c r="AD261" s="4">
        <f t="shared" si="59"/>
        <v>133205</v>
      </c>
      <c r="AE261" s="21">
        <f t="shared" si="79"/>
        <v>0.11951816299642393</v>
      </c>
      <c r="AG261" s="4">
        <f t="shared" si="80"/>
        <v>11896</v>
      </c>
      <c r="AH261" s="4">
        <v>5721</v>
      </c>
      <c r="AI261" s="4">
        <f t="shared" si="81"/>
        <v>6175</v>
      </c>
      <c r="AJ261" s="4">
        <f t="shared" si="61"/>
        <v>65923</v>
      </c>
      <c r="AK261" s="4">
        <f t="shared" si="63"/>
        <v>5493.583333333333</v>
      </c>
      <c r="AL261" s="4">
        <f t="shared" si="62"/>
        <v>67282</v>
      </c>
      <c r="AM261" s="20">
        <v>0.11566913248150638</v>
      </c>
    </row>
    <row r="262" spans="1:39" x14ac:dyDescent="0.3">
      <c r="A262" s="2" t="s">
        <v>398</v>
      </c>
      <c r="B262" s="4">
        <f>'From State&amp;Country +Charts'!H275</f>
        <v>2429</v>
      </c>
      <c r="D262" s="4">
        <f t="shared" si="54"/>
        <v>31495</v>
      </c>
      <c r="F262" s="4">
        <f>'From State&amp;Country +Charts'!AN275</f>
        <v>1421</v>
      </c>
      <c r="H262" s="4">
        <f t="shared" si="55"/>
        <v>18842</v>
      </c>
      <c r="J262" s="4">
        <f>'From State&amp;Country +Charts'!AT275</f>
        <v>420</v>
      </c>
      <c r="L262" s="4">
        <f t="shared" si="56"/>
        <v>5898</v>
      </c>
      <c r="N262" s="4">
        <f>'From State&amp;Country +Charts'!F275</f>
        <v>359</v>
      </c>
      <c r="P262" s="4">
        <f t="shared" si="57"/>
        <v>5168</v>
      </c>
      <c r="R262" s="4">
        <f>'From State&amp;Country +Charts'!O275</f>
        <v>385</v>
      </c>
      <c r="T262" s="4">
        <f t="shared" si="58"/>
        <v>5357</v>
      </c>
      <c r="V262" s="7">
        <f t="shared" ref="V262:V267" si="84">B262/AC262</f>
        <v>0.24705044751830757</v>
      </c>
      <c r="W262" s="7">
        <f t="shared" ref="W262:W267" si="85">F262/AC262</f>
        <v>0.14452807160292921</v>
      </c>
      <c r="X262" s="7">
        <f t="shared" ref="X262:X267" si="86">J262/AC262</f>
        <v>4.2717656631407648E-2</v>
      </c>
      <c r="Y262" s="7">
        <f t="shared" si="82"/>
        <v>3.6513425549227013E-2</v>
      </c>
      <c r="Z262" s="7">
        <f t="shared" si="83"/>
        <v>3.9157851912123676E-2</v>
      </c>
      <c r="AC262" s="4">
        <f>'From State&amp;Country +Charts'!BR275</f>
        <v>9832</v>
      </c>
      <c r="AD262" s="4">
        <f t="shared" si="59"/>
        <v>133736</v>
      </c>
      <c r="AE262" s="21">
        <f t="shared" ref="AE262:AE267" si="87">(AC262/AC250)-1</f>
        <v>5.7090635415546709E-2</v>
      </c>
      <c r="AG262" s="4">
        <f t="shared" ref="AG262:AG267" si="88">AC262</f>
        <v>9832</v>
      </c>
      <c r="AH262" s="4">
        <v>4272</v>
      </c>
      <c r="AI262" s="4">
        <f t="shared" ref="AI262:AI267" si="89">AG262-AH262</f>
        <v>5560</v>
      </c>
      <c r="AJ262" s="4">
        <f t="shared" si="61"/>
        <v>66993</v>
      </c>
      <c r="AK262" s="4">
        <f t="shared" si="63"/>
        <v>5582.75</v>
      </c>
      <c r="AL262" s="4">
        <f t="shared" si="62"/>
        <v>66743</v>
      </c>
      <c r="AM262" s="20">
        <v>0.11299837266069976</v>
      </c>
    </row>
    <row r="263" spans="1:39" x14ac:dyDescent="0.3">
      <c r="A263" s="2" t="s">
        <v>399</v>
      </c>
      <c r="B263" s="4">
        <f>'From State&amp;Country +Charts'!H276</f>
        <v>2507</v>
      </c>
      <c r="D263" s="4">
        <f t="shared" si="54"/>
        <v>31714</v>
      </c>
      <c r="F263" s="4">
        <f>'From State&amp;Country +Charts'!AN276</f>
        <v>1444</v>
      </c>
      <c r="H263" s="4">
        <f t="shared" si="55"/>
        <v>18738</v>
      </c>
      <c r="J263" s="4">
        <f>'From State&amp;Country +Charts'!AT276</f>
        <v>439</v>
      </c>
      <c r="L263" s="4">
        <f t="shared" si="56"/>
        <v>5894</v>
      </c>
      <c r="N263" s="4">
        <f>'From State&amp;Country +Charts'!F276</f>
        <v>397</v>
      </c>
      <c r="P263" s="4">
        <f t="shared" si="57"/>
        <v>5212</v>
      </c>
      <c r="R263" s="4">
        <f>'From State&amp;Country +Charts'!O276</f>
        <v>351</v>
      </c>
      <c r="T263" s="4">
        <f t="shared" si="58"/>
        <v>5313</v>
      </c>
      <c r="V263" s="7">
        <f t="shared" si="84"/>
        <v>0.23995022970903523</v>
      </c>
      <c r="W263" s="7">
        <f t="shared" si="85"/>
        <v>0.13820826952526799</v>
      </c>
      <c r="X263" s="7">
        <f t="shared" si="86"/>
        <v>4.2017611026033692E-2</v>
      </c>
      <c r="Y263" s="7">
        <f t="shared" si="82"/>
        <v>3.7997702909647782E-2</v>
      </c>
      <c r="Z263" s="7">
        <f t="shared" si="83"/>
        <v>3.3594946401225116E-2</v>
      </c>
      <c r="AC263" s="4">
        <f>'From State&amp;Country +Charts'!BR276</f>
        <v>10448</v>
      </c>
      <c r="AD263" s="4">
        <f t="shared" si="59"/>
        <v>134528</v>
      </c>
      <c r="AE263" s="21">
        <f t="shared" si="87"/>
        <v>8.2021541010770527E-2</v>
      </c>
      <c r="AG263" s="4">
        <f t="shared" si="88"/>
        <v>10448</v>
      </c>
      <c r="AH263" s="4">
        <v>7427</v>
      </c>
      <c r="AI263" s="4">
        <f t="shared" si="89"/>
        <v>3021</v>
      </c>
      <c r="AJ263" s="4">
        <f t="shared" si="61"/>
        <v>66473</v>
      </c>
      <c r="AK263" s="4">
        <f t="shared" si="63"/>
        <v>5539.416666666667</v>
      </c>
      <c r="AL263" s="4">
        <f t="shared" si="62"/>
        <v>68055</v>
      </c>
      <c r="AM263" s="20">
        <v>0.10825038284839204</v>
      </c>
    </row>
    <row r="264" spans="1:39" x14ac:dyDescent="0.3">
      <c r="A264" s="2" t="s">
        <v>400</v>
      </c>
      <c r="B264" s="4">
        <f>'From State&amp;Country +Charts'!H277</f>
        <v>3043</v>
      </c>
      <c r="D264" s="4">
        <f t="shared" si="54"/>
        <v>32750</v>
      </c>
      <c r="F264" s="4">
        <f>'From State&amp;Country +Charts'!AN277</f>
        <v>1711</v>
      </c>
      <c r="H264" s="4">
        <f t="shared" si="55"/>
        <v>18998</v>
      </c>
      <c r="J264" s="4">
        <f>'From State&amp;Country +Charts'!AT277</f>
        <v>527</v>
      </c>
      <c r="L264" s="4">
        <f t="shared" si="56"/>
        <v>6060</v>
      </c>
      <c r="N264" s="4">
        <f>'From State&amp;Country +Charts'!F277</f>
        <v>461</v>
      </c>
      <c r="P264" s="4">
        <f t="shared" si="57"/>
        <v>5340</v>
      </c>
      <c r="R264" s="4">
        <f>'From State&amp;Country +Charts'!O277</f>
        <v>451</v>
      </c>
      <c r="T264" s="4">
        <f t="shared" si="58"/>
        <v>5350</v>
      </c>
      <c r="V264" s="7">
        <f t="shared" si="84"/>
        <v>0.24308995047132129</v>
      </c>
      <c r="W264" s="7">
        <f t="shared" si="85"/>
        <v>0.13668317622623422</v>
      </c>
      <c r="X264" s="7">
        <f t="shared" si="86"/>
        <v>4.2099376897267934E-2</v>
      </c>
      <c r="Y264" s="7">
        <f t="shared" si="82"/>
        <v>3.6826969164403256E-2</v>
      </c>
      <c r="Z264" s="7">
        <f t="shared" si="83"/>
        <v>3.6028119507908608E-2</v>
      </c>
      <c r="AC264" s="4">
        <f>'From State&amp;Country +Charts'!BR277</f>
        <v>12518</v>
      </c>
      <c r="AD264" s="4">
        <f t="shared" si="59"/>
        <v>137889</v>
      </c>
      <c r="AE264" s="21">
        <f t="shared" si="87"/>
        <v>0.36704160751337778</v>
      </c>
      <c r="AG264" s="4">
        <f t="shared" si="88"/>
        <v>12518</v>
      </c>
      <c r="AH264" s="4">
        <v>5985</v>
      </c>
      <c r="AI264" s="4">
        <f t="shared" si="89"/>
        <v>6533</v>
      </c>
      <c r="AJ264" s="4">
        <f t="shared" si="61"/>
        <v>68614</v>
      </c>
      <c r="AK264" s="4">
        <f t="shared" si="63"/>
        <v>5717.833333333333</v>
      </c>
      <c r="AL264" s="4">
        <f t="shared" si="62"/>
        <v>69275</v>
      </c>
      <c r="AM264" s="20">
        <v>0.10648665921073654</v>
      </c>
    </row>
    <row r="265" spans="1:39" x14ac:dyDescent="0.3">
      <c r="A265" s="2" t="s">
        <v>401</v>
      </c>
      <c r="B265" s="4">
        <f>'From State&amp;Country +Charts'!H278</f>
        <v>2461</v>
      </c>
      <c r="D265" s="4">
        <f t="shared" si="54"/>
        <v>32575</v>
      </c>
      <c r="F265" s="4">
        <f>'From State&amp;Country +Charts'!AN278</f>
        <v>1269</v>
      </c>
      <c r="H265" s="4">
        <f t="shared" si="55"/>
        <v>18504</v>
      </c>
      <c r="J265" s="4">
        <f>'From State&amp;Country +Charts'!AT278</f>
        <v>434</v>
      </c>
      <c r="L265" s="4">
        <f t="shared" si="56"/>
        <v>5989</v>
      </c>
      <c r="N265" s="4">
        <f>'From State&amp;Country +Charts'!F278</f>
        <v>374</v>
      </c>
      <c r="P265" s="4">
        <f t="shared" si="57"/>
        <v>5269</v>
      </c>
      <c r="R265" s="4">
        <f>'From State&amp;Country +Charts'!O278</f>
        <v>399</v>
      </c>
      <c r="T265" s="4">
        <f t="shared" si="58"/>
        <v>5276</v>
      </c>
      <c r="V265" s="7">
        <f t="shared" si="84"/>
        <v>0.2534761561437841</v>
      </c>
      <c r="W265" s="7">
        <f t="shared" si="85"/>
        <v>0.13070347100628282</v>
      </c>
      <c r="X265" s="7">
        <f t="shared" si="86"/>
        <v>4.4700793078586876E-2</v>
      </c>
      <c r="Y265" s="7">
        <f t="shared" si="82"/>
        <v>3.8520959934081778E-2</v>
      </c>
      <c r="Z265" s="7">
        <f t="shared" si="83"/>
        <v>4.1095890410958902E-2</v>
      </c>
      <c r="AC265" s="4">
        <f>'From State&amp;Country +Charts'!BR278</f>
        <v>9709</v>
      </c>
      <c r="AD265" s="4">
        <f t="shared" si="59"/>
        <v>136130</v>
      </c>
      <c r="AE265" s="21">
        <f t="shared" si="87"/>
        <v>-0.15338332752005579</v>
      </c>
      <c r="AG265" s="4">
        <f t="shared" si="88"/>
        <v>9709</v>
      </c>
      <c r="AH265" s="4">
        <v>4524</v>
      </c>
      <c r="AI265" s="4">
        <f t="shared" si="89"/>
        <v>5185</v>
      </c>
      <c r="AJ265" s="4">
        <f t="shared" si="61"/>
        <v>66986</v>
      </c>
      <c r="AK265" s="4">
        <f t="shared" si="63"/>
        <v>5582.166666666667</v>
      </c>
      <c r="AL265" s="4">
        <f t="shared" si="62"/>
        <v>69144</v>
      </c>
      <c r="AM265" s="20">
        <v>0.10124626635080852</v>
      </c>
    </row>
    <row r="266" spans="1:39" x14ac:dyDescent="0.3">
      <c r="A266" s="2" t="s">
        <v>402</v>
      </c>
      <c r="B266" s="4">
        <f>'From State&amp;Country +Charts'!H279</f>
        <v>2609</v>
      </c>
      <c r="D266" s="4">
        <f t="shared" si="54"/>
        <v>32898</v>
      </c>
      <c r="F266" s="4">
        <f>'From State&amp;Country +Charts'!AN279</f>
        <v>1305</v>
      </c>
      <c r="H266" s="4">
        <f t="shared" si="55"/>
        <v>18414</v>
      </c>
      <c r="J266" s="4">
        <f>'From State&amp;Country +Charts'!AT279</f>
        <v>469</v>
      </c>
      <c r="L266" s="4">
        <f t="shared" si="56"/>
        <v>5954</v>
      </c>
      <c r="N266" s="4">
        <f>'From State&amp;Country +Charts'!F279</f>
        <v>446</v>
      </c>
      <c r="P266" s="4">
        <f t="shared" si="57"/>
        <v>5252</v>
      </c>
      <c r="R266" s="4">
        <f>'From State&amp;Country +Charts'!O279</f>
        <v>412</v>
      </c>
      <c r="T266" s="4">
        <f t="shared" si="58"/>
        <v>5271</v>
      </c>
      <c r="V266" s="7">
        <f t="shared" si="84"/>
        <v>0.24349043397106859</v>
      </c>
      <c r="W266" s="7">
        <f t="shared" si="85"/>
        <v>0.12179188054129725</v>
      </c>
      <c r="X266" s="7">
        <f t="shared" si="86"/>
        <v>4.3770415305646293E-2</v>
      </c>
      <c r="Y266" s="7">
        <f t="shared" si="82"/>
        <v>4.1623891740550631E-2</v>
      </c>
      <c r="Z266" s="7">
        <f t="shared" si="83"/>
        <v>3.845076994867009E-2</v>
      </c>
      <c r="AC266" s="4">
        <f>'From State&amp;Country +Charts'!BR279</f>
        <v>10715</v>
      </c>
      <c r="AD266" s="4">
        <f t="shared" si="59"/>
        <v>136523</v>
      </c>
      <c r="AE266" s="21">
        <f t="shared" si="87"/>
        <v>3.8074016663437238E-2</v>
      </c>
      <c r="AG266" s="4">
        <f t="shared" si="88"/>
        <v>10715</v>
      </c>
      <c r="AH266" s="4">
        <v>7165</v>
      </c>
      <c r="AI266" s="4">
        <f t="shared" si="89"/>
        <v>3550</v>
      </c>
      <c r="AJ266" s="4">
        <f t="shared" si="61"/>
        <v>66472</v>
      </c>
      <c r="AK266" s="4">
        <f t="shared" si="63"/>
        <v>5539.333333333333</v>
      </c>
      <c r="AL266" s="4">
        <f t="shared" si="62"/>
        <v>70051</v>
      </c>
      <c r="AM266" s="20">
        <v>9.6686887540830616E-2</v>
      </c>
    </row>
    <row r="267" spans="1:39" x14ac:dyDescent="0.3">
      <c r="A267" s="2" t="s">
        <v>403</v>
      </c>
      <c r="B267" s="4">
        <f>'From State&amp;Country +Charts'!H280</f>
        <v>3801</v>
      </c>
      <c r="D267" s="4">
        <f t="shared" ref="D267:D272" si="90">SUM(B256:B267)</f>
        <v>33384</v>
      </c>
      <c r="F267" s="4">
        <f>'From State&amp;Country +Charts'!AN280</f>
        <v>1858</v>
      </c>
      <c r="H267" s="4">
        <f t="shared" ref="H267:H272" si="91">SUM(F256:F267)</f>
        <v>18395</v>
      </c>
      <c r="J267" s="4">
        <f>'From State&amp;Country +Charts'!AT280</f>
        <v>716</v>
      </c>
      <c r="L267" s="4">
        <f t="shared" ref="L267:L272" si="92">SUM(J256:J267)</f>
        <v>6062</v>
      </c>
      <c r="N267" s="4">
        <f>'From State&amp;Country +Charts'!F280</f>
        <v>598</v>
      </c>
      <c r="P267" s="4">
        <f t="shared" ref="P267:P330" si="93">SUM(N256:N267)</f>
        <v>5322</v>
      </c>
      <c r="R267" s="4">
        <f>'From State&amp;Country +Charts'!O280</f>
        <v>563</v>
      </c>
      <c r="T267" s="4">
        <f t="shared" ref="T267:T330" si="94">SUM(R256:R267)</f>
        <v>5322</v>
      </c>
      <c r="V267" s="7">
        <f t="shared" si="84"/>
        <v>0.24665801427644388</v>
      </c>
      <c r="W267" s="7">
        <f t="shared" si="85"/>
        <v>0.12057105775470474</v>
      </c>
      <c r="X267" s="7">
        <f t="shared" si="86"/>
        <v>4.6463335496430891E-2</v>
      </c>
      <c r="Y267" s="7">
        <f t="shared" si="82"/>
        <v>3.880597014925373E-2</v>
      </c>
      <c r="Z267" s="7">
        <f t="shared" si="83"/>
        <v>3.653471771576898E-2</v>
      </c>
      <c r="AC267" s="4">
        <f>'From State&amp;Country +Charts'!BR280</f>
        <v>15410</v>
      </c>
      <c r="AD267" s="4">
        <f t="shared" ref="AD267:AD272" si="95">SUM(AC256:AC267)</f>
        <v>137997</v>
      </c>
      <c r="AE267" s="21">
        <f t="shared" si="87"/>
        <v>0.10576923076923084</v>
      </c>
      <c r="AG267" s="4">
        <f t="shared" si="88"/>
        <v>15410</v>
      </c>
      <c r="AH267" s="4">
        <v>4889</v>
      </c>
      <c r="AI267" s="4">
        <f t="shared" si="89"/>
        <v>10521</v>
      </c>
      <c r="AJ267" s="4">
        <f t="shared" ref="AJ267:AJ272" si="96">SUM(AI256:AI267)</f>
        <v>68425</v>
      </c>
      <c r="AK267" s="4">
        <f t="shared" si="63"/>
        <v>5702.083333333333</v>
      </c>
      <c r="AL267" s="4">
        <f t="shared" ref="AL267:AL272" si="97">SUM(AH256:AH267)</f>
        <v>69572</v>
      </c>
      <c r="AM267" s="20">
        <v>9.9480856586632055E-2</v>
      </c>
    </row>
    <row r="268" spans="1:39" x14ac:dyDescent="0.3">
      <c r="A268" s="2" t="s">
        <v>404</v>
      </c>
      <c r="B268" s="4">
        <f>'From State&amp;Country +Charts'!H281</f>
        <v>3407</v>
      </c>
      <c r="D268" s="4">
        <f t="shared" si="90"/>
        <v>33964</v>
      </c>
      <c r="F268" s="4">
        <f>'From State&amp;Country +Charts'!AN281</f>
        <v>1593</v>
      </c>
      <c r="H268" s="4">
        <f t="shared" si="91"/>
        <v>18381</v>
      </c>
      <c r="J268" s="4">
        <f>'From State&amp;Country +Charts'!AT281</f>
        <v>618</v>
      </c>
      <c r="L268" s="4">
        <f t="shared" si="92"/>
        <v>6113</v>
      </c>
      <c r="N268" s="4">
        <f>'From State&amp;Country +Charts'!F281</f>
        <v>548</v>
      </c>
      <c r="P268" s="4">
        <f t="shared" si="93"/>
        <v>5375</v>
      </c>
      <c r="R268" s="4">
        <f>'From State&amp;Country +Charts'!O281</f>
        <v>486</v>
      </c>
      <c r="T268" s="4">
        <f t="shared" si="94"/>
        <v>5316</v>
      </c>
      <c r="V268" s="7">
        <f t="shared" ref="V268:V273" si="98">B268/AC268</f>
        <v>0.25105003315894187</v>
      </c>
      <c r="W268" s="7">
        <f t="shared" ref="W268:W273" si="99">F268/AC268</f>
        <v>0.11738265418907966</v>
      </c>
      <c r="X268" s="7">
        <f t="shared" ref="X268:X273" si="100">J268/AC268</f>
        <v>4.5538280156215458E-2</v>
      </c>
      <c r="Y268" s="7">
        <f t="shared" si="82"/>
        <v>4.0380222533343162E-2</v>
      </c>
      <c r="Z268" s="7">
        <f t="shared" si="83"/>
        <v>3.5811657210227693E-2</v>
      </c>
      <c r="AC268" s="4">
        <f>'From State&amp;Country +Charts'!BR281</f>
        <v>13571</v>
      </c>
      <c r="AD268" s="4">
        <f t="shared" si="95"/>
        <v>139294</v>
      </c>
      <c r="AE268" s="21">
        <f t="shared" ref="AE268:AE273" si="101">(AC268/AC256)-1</f>
        <v>0.10567052305686819</v>
      </c>
      <c r="AG268" s="4">
        <f t="shared" ref="AG268:AG273" si="102">AC268</f>
        <v>13571</v>
      </c>
      <c r="AH268" s="4">
        <v>5410</v>
      </c>
      <c r="AI268" s="4">
        <f t="shared" ref="AI268:AI273" si="103">AG268-AH268</f>
        <v>8161</v>
      </c>
      <c r="AJ268" s="4">
        <f t="shared" si="96"/>
        <v>69271</v>
      </c>
      <c r="AK268" s="4">
        <f t="shared" si="63"/>
        <v>5772.583333333333</v>
      </c>
      <c r="AL268" s="4">
        <f t="shared" si="97"/>
        <v>70023</v>
      </c>
      <c r="AM268" s="20">
        <v>9.4466141036032722E-2</v>
      </c>
    </row>
    <row r="269" spans="1:39" x14ac:dyDescent="0.3">
      <c r="A269" s="2" t="s">
        <v>405</v>
      </c>
      <c r="B269" s="4">
        <f>'From State&amp;Country +Charts'!H282</f>
        <v>3902</v>
      </c>
      <c r="D269" s="4">
        <f t="shared" si="90"/>
        <v>34897</v>
      </c>
      <c r="F269" s="4">
        <f>'From State&amp;Country +Charts'!AN282</f>
        <v>1825</v>
      </c>
      <c r="H269" s="4">
        <f t="shared" si="91"/>
        <v>18426</v>
      </c>
      <c r="J269" s="4">
        <f>'From State&amp;Country +Charts'!AT282</f>
        <v>665</v>
      </c>
      <c r="L269" s="4">
        <f t="shared" si="92"/>
        <v>6206</v>
      </c>
      <c r="N269" s="4">
        <f>'From State&amp;Country +Charts'!F282</f>
        <v>595</v>
      </c>
      <c r="P269" s="4">
        <f t="shared" si="93"/>
        <v>5493</v>
      </c>
      <c r="R269" s="4">
        <f>'From State&amp;Country +Charts'!O282</f>
        <v>554</v>
      </c>
      <c r="T269" s="4">
        <f t="shared" si="94"/>
        <v>5362</v>
      </c>
      <c r="V269" s="7">
        <f t="shared" si="98"/>
        <v>0.25054578143058942</v>
      </c>
      <c r="W269" s="7">
        <f t="shared" si="99"/>
        <v>0.11718248362655709</v>
      </c>
      <c r="X269" s="7">
        <f t="shared" si="100"/>
        <v>4.2699370746115323E-2</v>
      </c>
      <c r="Y269" s="7">
        <f t="shared" si="82"/>
        <v>3.8204700141261073E-2</v>
      </c>
      <c r="Z269" s="7">
        <f t="shared" si="83"/>
        <v>3.5572107358417877E-2</v>
      </c>
      <c r="AC269" s="4">
        <f>'From State&amp;Country +Charts'!BR282</f>
        <v>15574</v>
      </c>
      <c r="AD269" s="4">
        <f t="shared" si="95"/>
        <v>142140</v>
      </c>
      <c r="AE269" s="21">
        <f t="shared" si="101"/>
        <v>0.22360150848522942</v>
      </c>
      <c r="AG269" s="4">
        <f t="shared" si="102"/>
        <v>15574</v>
      </c>
      <c r="AH269" s="4">
        <v>9368</v>
      </c>
      <c r="AI269" s="4">
        <f t="shared" si="103"/>
        <v>6206</v>
      </c>
      <c r="AJ269" s="4">
        <f t="shared" si="96"/>
        <v>69518</v>
      </c>
      <c r="AK269" s="4">
        <f t="shared" si="63"/>
        <v>5793.166666666667</v>
      </c>
      <c r="AL269" s="4">
        <f t="shared" si="97"/>
        <v>72622</v>
      </c>
      <c r="AM269" s="20">
        <v>9.438808270193913E-2</v>
      </c>
    </row>
    <row r="270" spans="1:39" x14ac:dyDescent="0.3">
      <c r="A270" s="2" t="s">
        <v>406</v>
      </c>
      <c r="B270" s="4">
        <f>'From State&amp;Country +Charts'!H283</f>
        <v>3358</v>
      </c>
      <c r="D270" s="4">
        <f t="shared" si="90"/>
        <v>34780</v>
      </c>
      <c r="F270" s="4">
        <f>'From State&amp;Country +Charts'!AN283</f>
        <v>1719</v>
      </c>
      <c r="H270" s="4">
        <f t="shared" si="91"/>
        <v>18132</v>
      </c>
      <c r="J270" s="4">
        <f>'From State&amp;Country +Charts'!AT283</f>
        <v>590</v>
      </c>
      <c r="L270" s="4">
        <f t="shared" si="92"/>
        <v>6100</v>
      </c>
      <c r="N270" s="4">
        <f>'From State&amp;Country +Charts'!F283</f>
        <v>498</v>
      </c>
      <c r="P270" s="4">
        <f t="shared" si="93"/>
        <v>5408</v>
      </c>
      <c r="R270" s="4">
        <f>'From State&amp;Country +Charts'!O283</f>
        <v>518</v>
      </c>
      <c r="T270" s="4">
        <f t="shared" si="94"/>
        <v>5308</v>
      </c>
      <c r="V270" s="7">
        <f t="shared" si="98"/>
        <v>0.24179147465437789</v>
      </c>
      <c r="W270" s="7">
        <f t="shared" si="99"/>
        <v>0.12377592165898617</v>
      </c>
      <c r="X270" s="7">
        <f t="shared" si="100"/>
        <v>4.2482718894009217E-2</v>
      </c>
      <c r="Y270" s="7">
        <f t="shared" si="82"/>
        <v>3.5858294930875577E-2</v>
      </c>
      <c r="Z270" s="7">
        <f t="shared" si="83"/>
        <v>3.7298387096774195E-2</v>
      </c>
      <c r="AC270" s="4">
        <f>'From State&amp;Country +Charts'!BR283</f>
        <v>13888</v>
      </c>
      <c r="AD270" s="4">
        <f t="shared" si="95"/>
        <v>141192</v>
      </c>
      <c r="AE270" s="21">
        <f t="shared" si="101"/>
        <v>-6.3898624966298168E-2</v>
      </c>
      <c r="AG270" s="4">
        <f t="shared" si="102"/>
        <v>13888</v>
      </c>
      <c r="AH270" s="4">
        <v>5788</v>
      </c>
      <c r="AI270" s="4">
        <f t="shared" si="103"/>
        <v>8100</v>
      </c>
      <c r="AJ270" s="4">
        <f t="shared" si="96"/>
        <v>69850</v>
      </c>
      <c r="AK270" s="4">
        <f t="shared" si="63"/>
        <v>5820.833333333333</v>
      </c>
      <c r="AL270" s="4">
        <f t="shared" si="97"/>
        <v>71342</v>
      </c>
      <c r="AM270" s="20">
        <v>0.10224654377880184</v>
      </c>
    </row>
    <row r="271" spans="1:39" x14ac:dyDescent="0.3">
      <c r="A271" s="2" t="s">
        <v>407</v>
      </c>
      <c r="B271" s="4">
        <f>'From State&amp;Country +Charts'!H284</f>
        <v>2674</v>
      </c>
      <c r="D271" s="4">
        <f t="shared" si="90"/>
        <v>35223</v>
      </c>
      <c r="F271" s="4">
        <f>'From State&amp;Country +Charts'!AN284</f>
        <v>1335</v>
      </c>
      <c r="H271" s="4">
        <f t="shared" si="91"/>
        <v>18332</v>
      </c>
      <c r="J271" s="4">
        <f>'From State&amp;Country +Charts'!AT284</f>
        <v>443</v>
      </c>
      <c r="L271" s="4">
        <f t="shared" si="92"/>
        <v>6162</v>
      </c>
      <c r="N271" s="4">
        <f>'From State&amp;Country +Charts'!F284</f>
        <v>383</v>
      </c>
      <c r="P271" s="4">
        <f t="shared" si="93"/>
        <v>5434</v>
      </c>
      <c r="R271" s="4">
        <f>'From State&amp;Country +Charts'!O284</f>
        <v>357</v>
      </c>
      <c r="T271" s="4">
        <f t="shared" si="94"/>
        <v>5314</v>
      </c>
      <c r="V271" s="7">
        <f t="shared" si="98"/>
        <v>0.25190767781441359</v>
      </c>
      <c r="W271" s="7">
        <f t="shared" si="99"/>
        <v>0.12576542628356099</v>
      </c>
      <c r="X271" s="7">
        <f t="shared" si="100"/>
        <v>4.1733396137541214E-2</v>
      </c>
      <c r="Y271" s="7">
        <f t="shared" si="82"/>
        <v>3.6081017428167689E-2</v>
      </c>
      <c r="Z271" s="7">
        <f t="shared" si="83"/>
        <v>3.3631653320772489E-2</v>
      </c>
      <c r="AC271" s="4">
        <f>'From State&amp;Country +Charts'!BR284</f>
        <v>10615</v>
      </c>
      <c r="AD271" s="4">
        <f t="shared" si="95"/>
        <v>142937</v>
      </c>
      <c r="AE271" s="21">
        <f t="shared" si="101"/>
        <v>0.1967305524239007</v>
      </c>
      <c r="AG271" s="4">
        <f t="shared" si="102"/>
        <v>10615</v>
      </c>
      <c r="AH271" s="4">
        <v>7299</v>
      </c>
      <c r="AI271" s="4">
        <f t="shared" si="103"/>
        <v>3316</v>
      </c>
      <c r="AJ271" s="4">
        <f t="shared" si="96"/>
        <v>68935</v>
      </c>
      <c r="AK271" s="4">
        <f t="shared" si="63"/>
        <v>5744.583333333333</v>
      </c>
      <c r="AL271" s="4">
        <f t="shared" si="97"/>
        <v>74002</v>
      </c>
      <c r="AM271" s="20">
        <v>0.106547338671691</v>
      </c>
    </row>
    <row r="272" spans="1:39" x14ac:dyDescent="0.3">
      <c r="A272" s="19" t="s">
        <v>408</v>
      </c>
      <c r="B272" s="4">
        <f>'From State&amp;Country +Charts'!H285</f>
        <v>3415</v>
      </c>
      <c r="D272" s="4">
        <f t="shared" si="90"/>
        <v>36415</v>
      </c>
      <c r="F272" s="4">
        <f>'From State&amp;Country +Charts'!AN285</f>
        <v>1884</v>
      </c>
      <c r="H272" s="4">
        <f t="shared" si="91"/>
        <v>19047</v>
      </c>
      <c r="J272" s="4">
        <f>'From State&amp;Country +Charts'!AT285</f>
        <v>677</v>
      </c>
      <c r="L272" s="4">
        <f t="shared" si="92"/>
        <v>6508</v>
      </c>
      <c r="N272" s="4">
        <f>'From State&amp;Country +Charts'!F285</f>
        <v>549</v>
      </c>
      <c r="P272" s="4">
        <f t="shared" si="93"/>
        <v>5658</v>
      </c>
      <c r="R272" s="4">
        <f>'From State&amp;Country +Charts'!O285</f>
        <v>533</v>
      </c>
      <c r="T272" s="4">
        <f t="shared" si="94"/>
        <v>5487</v>
      </c>
      <c r="V272" s="7">
        <f t="shared" si="98"/>
        <v>0.24680205246802053</v>
      </c>
      <c r="W272" s="7">
        <f t="shared" si="99"/>
        <v>0.13615668136156681</v>
      </c>
      <c r="X272" s="7">
        <f t="shared" si="100"/>
        <v>4.8926790489267902E-2</v>
      </c>
      <c r="Y272" s="7">
        <f t="shared" si="82"/>
        <v>3.9676230396762303E-2</v>
      </c>
      <c r="Z272" s="7">
        <f t="shared" si="83"/>
        <v>3.8519910385199106E-2</v>
      </c>
      <c r="AC272" s="4">
        <f>'From State&amp;Country +Charts'!BR285</f>
        <v>13837</v>
      </c>
      <c r="AD272" s="4">
        <f t="shared" si="95"/>
        <v>148013</v>
      </c>
      <c r="AE272" s="21">
        <f t="shared" si="101"/>
        <v>0.57938591484990298</v>
      </c>
      <c r="AG272" s="4">
        <f t="shared" si="102"/>
        <v>13837</v>
      </c>
      <c r="AH272" s="4">
        <v>5289</v>
      </c>
      <c r="AI272" s="4">
        <f t="shared" si="103"/>
        <v>8548</v>
      </c>
      <c r="AJ272" s="4">
        <f t="shared" si="96"/>
        <v>74876</v>
      </c>
      <c r="AK272" s="4">
        <f t="shared" si="63"/>
        <v>6239.666666666667</v>
      </c>
      <c r="AL272" s="4">
        <f t="shared" si="97"/>
        <v>73137</v>
      </c>
      <c r="AM272" s="20">
        <v>0.11751102117511021</v>
      </c>
    </row>
    <row r="273" spans="1:39" x14ac:dyDescent="0.3">
      <c r="A273" s="2" t="s">
        <v>409</v>
      </c>
      <c r="B273" s="4">
        <f>'From State&amp;Country +Charts'!H286</f>
        <v>2961</v>
      </c>
      <c r="D273" s="4">
        <f t="shared" ref="D273:D278" si="104">SUM(B262:B273)</f>
        <v>36567</v>
      </c>
      <c r="F273" s="4">
        <f>'From State&amp;Country +Charts'!AN286</f>
        <v>1668</v>
      </c>
      <c r="H273" s="4">
        <f t="shared" ref="H273:H278" si="105">SUM(F262:F273)</f>
        <v>19032</v>
      </c>
      <c r="J273" s="4">
        <f>'From State&amp;Country +Charts'!AT286</f>
        <v>578</v>
      </c>
      <c r="L273" s="4">
        <f t="shared" ref="L273:L278" si="106">SUM(J262:J273)</f>
        <v>6576</v>
      </c>
      <c r="N273" s="4">
        <f>'From State&amp;Country +Charts'!F286</f>
        <v>480</v>
      </c>
      <c r="P273" s="4">
        <f t="shared" si="93"/>
        <v>5688</v>
      </c>
      <c r="R273" s="4">
        <f>'From State&amp;Country +Charts'!O286</f>
        <v>471</v>
      </c>
      <c r="T273" s="4">
        <f t="shared" si="94"/>
        <v>5480</v>
      </c>
      <c r="V273" s="7">
        <f t="shared" si="98"/>
        <v>0.24222840314136126</v>
      </c>
      <c r="W273" s="7">
        <f t="shared" si="99"/>
        <v>0.13645287958115182</v>
      </c>
      <c r="X273" s="7">
        <f t="shared" si="100"/>
        <v>4.7284031413612565E-2</v>
      </c>
      <c r="Y273" s="7">
        <f t="shared" si="82"/>
        <v>3.9267015706806283E-2</v>
      </c>
      <c r="Z273" s="7">
        <f t="shared" si="83"/>
        <v>3.8530759162303668E-2</v>
      </c>
      <c r="AC273" s="4">
        <f>'From State&amp;Country +Charts'!BR286</f>
        <v>12224</v>
      </c>
      <c r="AD273" s="4">
        <f t="shared" ref="AD273:AD278" si="107">SUM(AC262:AC273)</f>
        <v>148341</v>
      </c>
      <c r="AE273" s="21">
        <f t="shared" si="101"/>
        <v>2.7572293207800858E-2</v>
      </c>
      <c r="AG273" s="4">
        <f t="shared" si="102"/>
        <v>12224</v>
      </c>
      <c r="AH273" s="4">
        <v>7056</v>
      </c>
      <c r="AI273" s="4">
        <f t="shared" si="103"/>
        <v>5168</v>
      </c>
      <c r="AJ273" s="4">
        <f t="shared" ref="AJ273:AJ278" si="108">SUM(AI262:AI273)</f>
        <v>73869</v>
      </c>
      <c r="AK273" s="4">
        <f t="shared" si="63"/>
        <v>6155.75</v>
      </c>
      <c r="AL273" s="4">
        <f t="shared" ref="AL273:AL278" si="109">SUM(AH262:AH273)</f>
        <v>74472</v>
      </c>
      <c r="AM273" s="20">
        <v>0.10520287958115183</v>
      </c>
    </row>
    <row r="274" spans="1:39" x14ac:dyDescent="0.3">
      <c r="A274" s="2" t="s">
        <v>410</v>
      </c>
      <c r="B274" s="4">
        <f>'From State&amp;Country +Charts'!H287</f>
        <v>2936</v>
      </c>
      <c r="D274" s="4">
        <f t="shared" si="104"/>
        <v>37074</v>
      </c>
      <c r="F274" s="4">
        <f>'From State&amp;Country +Charts'!AN287</f>
        <v>1646</v>
      </c>
      <c r="H274" s="4">
        <f t="shared" si="105"/>
        <v>19257</v>
      </c>
      <c r="J274" s="4">
        <f>'From State&amp;Country +Charts'!AT287</f>
        <v>536</v>
      </c>
      <c r="L274" s="4">
        <f t="shared" si="106"/>
        <v>6692</v>
      </c>
      <c r="N274" s="4">
        <f>'From State&amp;Country +Charts'!F287</f>
        <v>463</v>
      </c>
      <c r="P274" s="4">
        <f t="shared" si="93"/>
        <v>5792</v>
      </c>
      <c r="R274" s="4">
        <f>'From State&amp;Country +Charts'!O287</f>
        <v>521</v>
      </c>
      <c r="T274" s="4">
        <f t="shared" si="94"/>
        <v>5616</v>
      </c>
      <c r="V274" s="7">
        <f t="shared" ref="V274:V279" si="110">B274/AC274</f>
        <v>0.23996730690641602</v>
      </c>
      <c r="W274" s="7">
        <f t="shared" ref="W274:W279" si="111">F274/AC274</f>
        <v>0.13453208009807929</v>
      </c>
      <c r="X274" s="7">
        <f t="shared" ref="X274:X279" si="112">J274/AC274</f>
        <v>4.3808745402533718E-2</v>
      </c>
      <c r="Y274" s="7">
        <f t="shared" si="82"/>
        <v>3.7842255823457294E-2</v>
      </c>
      <c r="Z274" s="7">
        <f t="shared" si="83"/>
        <v>4.2582754393134449E-2</v>
      </c>
      <c r="AC274" s="4">
        <f>'From State&amp;Country +Charts'!BR287</f>
        <v>12235</v>
      </c>
      <c r="AD274" s="4">
        <f t="shared" si="107"/>
        <v>150744</v>
      </c>
      <c r="AE274" s="21">
        <f t="shared" ref="AE274:AE279" si="113">(AC274/AC262)-1</f>
        <v>0.24440602115541088</v>
      </c>
      <c r="AG274" s="4">
        <f t="shared" ref="AG274:AG279" si="114">AC274</f>
        <v>12235</v>
      </c>
      <c r="AH274" s="4">
        <v>4262</v>
      </c>
      <c r="AI274" s="4">
        <f t="shared" ref="AI274:AI279" si="115">AG274-AH274</f>
        <v>7973</v>
      </c>
      <c r="AJ274" s="4">
        <f t="shared" si="108"/>
        <v>76282</v>
      </c>
      <c r="AK274" s="4">
        <f t="shared" si="63"/>
        <v>6356.833333333333</v>
      </c>
      <c r="AL274" s="4">
        <f t="shared" si="109"/>
        <v>74462</v>
      </c>
      <c r="AM274" s="20">
        <v>0.10813240702901512</v>
      </c>
    </row>
    <row r="275" spans="1:39" x14ac:dyDescent="0.3">
      <c r="A275" s="2" t="s">
        <v>411</v>
      </c>
      <c r="B275" s="4">
        <f>'From State&amp;Country +Charts'!H288</f>
        <v>3640</v>
      </c>
      <c r="D275" s="4">
        <f t="shared" si="104"/>
        <v>38207</v>
      </c>
      <c r="F275" s="4">
        <f>'From State&amp;Country +Charts'!AN288</f>
        <v>2032</v>
      </c>
      <c r="H275" s="4">
        <f t="shared" si="105"/>
        <v>19845</v>
      </c>
      <c r="J275" s="4">
        <f>'From State&amp;Country +Charts'!AT288</f>
        <v>740</v>
      </c>
      <c r="L275" s="4">
        <f t="shared" si="106"/>
        <v>6993</v>
      </c>
      <c r="N275" s="4">
        <f>'From State&amp;Country +Charts'!F288</f>
        <v>657</v>
      </c>
      <c r="P275" s="4">
        <f t="shared" si="93"/>
        <v>6052</v>
      </c>
      <c r="R275" s="4">
        <f>'From State&amp;Country +Charts'!O288</f>
        <v>585</v>
      </c>
      <c r="T275" s="4">
        <f t="shared" si="94"/>
        <v>5850</v>
      </c>
      <c r="V275" s="7">
        <f t="shared" si="110"/>
        <v>0.23486901535682023</v>
      </c>
      <c r="W275" s="7">
        <f t="shared" si="111"/>
        <v>0.13111369208930185</v>
      </c>
      <c r="X275" s="7">
        <f t="shared" si="112"/>
        <v>4.7748096528584333E-2</v>
      </c>
      <c r="Y275" s="7">
        <f t="shared" si="82"/>
        <v>4.2392566782810684E-2</v>
      </c>
      <c r="Z275" s="7">
        <f t="shared" si="83"/>
        <v>3.7746806039488968E-2</v>
      </c>
      <c r="AC275" s="4">
        <f>'From State&amp;Country +Charts'!BR288</f>
        <v>15498</v>
      </c>
      <c r="AD275" s="4">
        <f t="shared" si="107"/>
        <v>155794</v>
      </c>
      <c r="AE275" s="21">
        <f t="shared" si="113"/>
        <v>0.48334609494640124</v>
      </c>
      <c r="AG275" s="4">
        <f t="shared" si="114"/>
        <v>15498</v>
      </c>
      <c r="AH275" s="4">
        <v>4978</v>
      </c>
      <c r="AI275" s="4">
        <f t="shared" si="115"/>
        <v>10520</v>
      </c>
      <c r="AJ275" s="4">
        <f t="shared" si="108"/>
        <v>83781</v>
      </c>
      <c r="AK275" s="4">
        <f t="shared" si="63"/>
        <v>6981.75</v>
      </c>
      <c r="AL275" s="4">
        <f t="shared" si="109"/>
        <v>72013</v>
      </c>
      <c r="AM275" s="20">
        <v>0.10330365208413989</v>
      </c>
    </row>
    <row r="276" spans="1:39" x14ac:dyDescent="0.3">
      <c r="A276" s="2" t="s">
        <v>412</v>
      </c>
      <c r="B276" s="4">
        <f>'From State&amp;Country +Charts'!H289</f>
        <v>2812</v>
      </c>
      <c r="D276" s="4">
        <f t="shared" si="104"/>
        <v>37976</v>
      </c>
      <c r="F276" s="4">
        <f>'From State&amp;Country +Charts'!AN289</f>
        <v>1503</v>
      </c>
      <c r="H276" s="4">
        <f t="shared" si="105"/>
        <v>19637</v>
      </c>
      <c r="J276" s="4">
        <f>'From State&amp;Country +Charts'!AT289</f>
        <v>558</v>
      </c>
      <c r="L276" s="4">
        <f t="shared" si="106"/>
        <v>7024</v>
      </c>
      <c r="N276" s="4">
        <f>'From State&amp;Country +Charts'!F289</f>
        <v>510</v>
      </c>
      <c r="P276" s="4">
        <f t="shared" si="93"/>
        <v>6101</v>
      </c>
      <c r="R276" s="4">
        <f>'From State&amp;Country +Charts'!O289</f>
        <v>465</v>
      </c>
      <c r="T276" s="4">
        <f t="shared" si="94"/>
        <v>5864</v>
      </c>
      <c r="V276" s="7">
        <f t="shared" si="110"/>
        <v>0.24017765630338231</v>
      </c>
      <c r="W276" s="7">
        <f t="shared" si="111"/>
        <v>0.12837376153057739</v>
      </c>
      <c r="X276" s="7">
        <f t="shared" si="112"/>
        <v>4.7659719849675437E-2</v>
      </c>
      <c r="Y276" s="7">
        <f t="shared" si="82"/>
        <v>4.3559959002391527E-2</v>
      </c>
      <c r="Z276" s="7">
        <f t="shared" si="83"/>
        <v>3.9716433208062861E-2</v>
      </c>
      <c r="AC276" s="4">
        <f>'From State&amp;Country +Charts'!BR289</f>
        <v>11708</v>
      </c>
      <c r="AD276" s="4">
        <f t="shared" si="107"/>
        <v>154984</v>
      </c>
      <c r="AE276" s="21">
        <f t="shared" si="113"/>
        <v>-6.4706822176066492E-2</v>
      </c>
      <c r="AG276" s="4">
        <f t="shared" si="114"/>
        <v>11708</v>
      </c>
      <c r="AH276" s="4">
        <v>4895</v>
      </c>
      <c r="AI276" s="4">
        <f t="shared" si="115"/>
        <v>6813</v>
      </c>
      <c r="AJ276" s="4">
        <f t="shared" si="108"/>
        <v>84061</v>
      </c>
      <c r="AK276" s="4">
        <f t="shared" si="63"/>
        <v>7005.083333333333</v>
      </c>
      <c r="AL276" s="4">
        <f>SUM(AH265:AH276)</f>
        <v>70923</v>
      </c>
      <c r="AM276" s="20">
        <v>0.10078578749572942</v>
      </c>
    </row>
    <row r="277" spans="1:39" x14ac:dyDescent="0.3">
      <c r="A277" s="2" t="s">
        <v>413</v>
      </c>
      <c r="B277" s="4">
        <f>'From State&amp;Country +Charts'!H290</f>
        <v>2584</v>
      </c>
      <c r="D277" s="4">
        <f t="shared" si="104"/>
        <v>38099</v>
      </c>
      <c r="F277" s="4">
        <f>'From State&amp;Country +Charts'!AN290</f>
        <v>1413</v>
      </c>
      <c r="H277" s="4">
        <f t="shared" si="105"/>
        <v>19781</v>
      </c>
      <c r="J277" s="4">
        <f>'From State&amp;Country +Charts'!AT290</f>
        <v>524</v>
      </c>
      <c r="L277" s="4">
        <f t="shared" si="106"/>
        <v>7114</v>
      </c>
      <c r="N277" s="4">
        <f>'From State&amp;Country +Charts'!F290</f>
        <v>451</v>
      </c>
      <c r="P277" s="4">
        <f t="shared" si="93"/>
        <v>6178</v>
      </c>
      <c r="R277" s="4">
        <f>'From State&amp;Country +Charts'!O290</f>
        <v>478</v>
      </c>
      <c r="T277" s="4">
        <f t="shared" si="94"/>
        <v>5943</v>
      </c>
      <c r="V277" s="7">
        <f t="shared" si="110"/>
        <v>0.22714486638537271</v>
      </c>
      <c r="W277" s="7">
        <f t="shared" si="111"/>
        <v>0.12420886075949367</v>
      </c>
      <c r="X277" s="7">
        <f t="shared" si="112"/>
        <v>4.6061884669479608E-2</v>
      </c>
      <c r="Y277" s="7">
        <f t="shared" si="82"/>
        <v>3.9644866385372714E-2</v>
      </c>
      <c r="Z277" s="7">
        <f t="shared" si="83"/>
        <v>4.20182841068917E-2</v>
      </c>
      <c r="AC277" s="4">
        <f>'From State&amp;Country +Charts'!BR290</f>
        <v>11376</v>
      </c>
      <c r="AD277" s="4">
        <f t="shared" si="107"/>
        <v>156651</v>
      </c>
      <c r="AE277" s="21">
        <f t="shared" si="113"/>
        <v>0.17169636419816658</v>
      </c>
      <c r="AG277" s="4">
        <f t="shared" si="114"/>
        <v>11376</v>
      </c>
      <c r="AH277" s="4">
        <v>6802</v>
      </c>
      <c r="AI277" s="4">
        <f t="shared" si="115"/>
        <v>4574</v>
      </c>
      <c r="AJ277" s="4">
        <f t="shared" si="108"/>
        <v>83450</v>
      </c>
      <c r="AK277" s="4">
        <f t="shared" si="63"/>
        <v>6954.166666666667</v>
      </c>
      <c r="AL277" s="4">
        <f t="shared" si="109"/>
        <v>73201</v>
      </c>
      <c r="AM277" s="20">
        <v>9.440928270042194E-2</v>
      </c>
    </row>
    <row r="278" spans="1:39" x14ac:dyDescent="0.3">
      <c r="A278" s="2" t="s">
        <v>414</v>
      </c>
      <c r="B278" s="4">
        <f>'From State&amp;Country +Charts'!H291</f>
        <v>2651</v>
      </c>
      <c r="D278" s="4">
        <f t="shared" si="104"/>
        <v>38141</v>
      </c>
      <c r="F278" s="4">
        <f>'From State&amp;Country +Charts'!AN291</f>
        <v>1585</v>
      </c>
      <c r="H278" s="4">
        <f t="shared" si="105"/>
        <v>20061</v>
      </c>
      <c r="J278" s="4">
        <f>'From State&amp;Country +Charts'!AT291</f>
        <v>686</v>
      </c>
      <c r="L278" s="4">
        <f t="shared" si="106"/>
        <v>7331</v>
      </c>
      <c r="N278" s="4">
        <f>'From State&amp;Country +Charts'!F291</f>
        <v>544</v>
      </c>
      <c r="P278" s="4">
        <f t="shared" si="93"/>
        <v>6276</v>
      </c>
      <c r="R278" s="4">
        <f>'From State&amp;Country +Charts'!O291</f>
        <v>487</v>
      </c>
      <c r="T278" s="4">
        <f t="shared" si="94"/>
        <v>6018</v>
      </c>
      <c r="V278" s="7">
        <f t="shared" si="110"/>
        <v>0.20870729019052117</v>
      </c>
      <c r="W278" s="7">
        <f t="shared" si="111"/>
        <v>0.12478349866162809</v>
      </c>
      <c r="X278" s="7">
        <f t="shared" si="112"/>
        <v>5.4007242953865532E-2</v>
      </c>
      <c r="Y278" s="7">
        <f t="shared" si="82"/>
        <v>4.2827901117934185E-2</v>
      </c>
      <c r="Z278" s="7">
        <f t="shared" si="83"/>
        <v>3.8340418831680052E-2</v>
      </c>
      <c r="AC278" s="4">
        <f>'From State&amp;Country +Charts'!BR291</f>
        <v>12702</v>
      </c>
      <c r="AD278" s="4">
        <f t="shared" si="107"/>
        <v>158638</v>
      </c>
      <c r="AE278" s="21">
        <f t="shared" si="113"/>
        <v>0.18544097060195996</v>
      </c>
      <c r="AG278" s="4">
        <f t="shared" si="114"/>
        <v>12702</v>
      </c>
      <c r="AH278" s="4">
        <v>5167</v>
      </c>
      <c r="AI278" s="4">
        <f t="shared" si="115"/>
        <v>7535</v>
      </c>
      <c r="AJ278" s="4">
        <f t="shared" si="108"/>
        <v>87435</v>
      </c>
      <c r="AK278" s="4">
        <f t="shared" si="63"/>
        <v>7286.25</v>
      </c>
      <c r="AL278" s="4">
        <f t="shared" si="109"/>
        <v>71203</v>
      </c>
      <c r="AM278" s="20">
        <v>9.6441505274759878E-2</v>
      </c>
    </row>
    <row r="279" spans="1:39" x14ac:dyDescent="0.3">
      <c r="A279" s="2" t="s">
        <v>415</v>
      </c>
      <c r="B279" s="4">
        <f>'From State&amp;Country +Charts'!H292</f>
        <v>3757</v>
      </c>
      <c r="D279" s="4">
        <f t="shared" ref="D279:D284" si="116">SUM(B268:B279)</f>
        <v>38097</v>
      </c>
      <c r="F279" s="4">
        <f>'From State&amp;Country +Charts'!AN292</f>
        <v>1908</v>
      </c>
      <c r="H279" s="4">
        <f t="shared" ref="H279:H284" si="117">SUM(F268:F279)</f>
        <v>20111</v>
      </c>
      <c r="J279" s="4">
        <f>'From State&amp;Country +Charts'!AT292</f>
        <v>816</v>
      </c>
      <c r="L279" s="4">
        <f t="shared" ref="L279:L284" si="118">SUM(J268:J279)</f>
        <v>7431</v>
      </c>
      <c r="N279" s="4">
        <f>'From State&amp;Country +Charts'!F292</f>
        <v>721</v>
      </c>
      <c r="P279" s="4">
        <f t="shared" si="93"/>
        <v>6399</v>
      </c>
      <c r="R279" s="4">
        <f>'From State&amp;Country +Charts'!O292</f>
        <v>591</v>
      </c>
      <c r="T279" s="4">
        <f t="shared" si="94"/>
        <v>6046</v>
      </c>
      <c r="V279" s="7">
        <f t="shared" si="110"/>
        <v>0.22519930468141222</v>
      </c>
      <c r="W279" s="7">
        <f t="shared" si="111"/>
        <v>0.11436791943894983</v>
      </c>
      <c r="X279" s="7">
        <f t="shared" si="112"/>
        <v>4.8912066175148351E-2</v>
      </c>
      <c r="Y279" s="7">
        <f t="shared" si="82"/>
        <v>4.3217646706227894E-2</v>
      </c>
      <c r="Z279" s="7">
        <f t="shared" si="83"/>
        <v>3.5425283222442004E-2</v>
      </c>
      <c r="AC279" s="4">
        <f>'From State&amp;Country +Charts'!BR292</f>
        <v>16683</v>
      </c>
      <c r="AD279" s="4">
        <f t="shared" ref="AD279:AD285" si="119">SUM(AC268:AC279)</f>
        <v>159911</v>
      </c>
      <c r="AE279" s="21">
        <f t="shared" si="113"/>
        <v>8.260869565217388E-2</v>
      </c>
      <c r="AG279" s="4">
        <f t="shared" si="114"/>
        <v>16683</v>
      </c>
      <c r="AH279" s="4">
        <v>2174</v>
      </c>
      <c r="AI279" s="4">
        <f t="shared" si="115"/>
        <v>14509</v>
      </c>
      <c r="AJ279" s="4">
        <f t="shared" ref="AJ279:AJ284" si="120">SUM(AI268:AI279)</f>
        <v>91423</v>
      </c>
      <c r="AK279" s="4">
        <f t="shared" si="63"/>
        <v>7618.583333333333</v>
      </c>
      <c r="AL279" s="4">
        <f t="shared" ref="AL279:AL285" si="121">SUM(AH268:AH279)</f>
        <v>68488</v>
      </c>
      <c r="AM279" s="20">
        <v>9.200983036624108E-2</v>
      </c>
    </row>
    <row r="280" spans="1:39" x14ac:dyDescent="0.3">
      <c r="A280" s="2" t="s">
        <v>416</v>
      </c>
      <c r="B280" s="4">
        <f>'From State&amp;Country +Charts'!H293</f>
        <v>3331</v>
      </c>
      <c r="D280" s="4">
        <f t="shared" si="116"/>
        <v>38021</v>
      </c>
      <c r="F280" s="4">
        <f>'From State&amp;Country +Charts'!AN293</f>
        <v>1815</v>
      </c>
      <c r="H280" s="4">
        <f t="shared" si="117"/>
        <v>20333</v>
      </c>
      <c r="J280" s="4">
        <f>'From State&amp;Country +Charts'!AT293</f>
        <v>729</v>
      </c>
      <c r="L280" s="4">
        <f t="shared" si="118"/>
        <v>7542</v>
      </c>
      <c r="N280" s="4">
        <f>'From State&amp;Country +Charts'!F293</f>
        <v>599</v>
      </c>
      <c r="P280" s="4">
        <f t="shared" si="93"/>
        <v>6450</v>
      </c>
      <c r="R280" s="4">
        <f>'From State&amp;Country +Charts'!O293</f>
        <v>504</v>
      </c>
      <c r="T280" s="4">
        <f t="shared" si="94"/>
        <v>6064</v>
      </c>
      <c r="V280" s="7">
        <f t="shared" ref="V280:V285" si="122">B280/AC280</f>
        <v>0.22052300562727573</v>
      </c>
      <c r="W280" s="7">
        <f t="shared" ref="W280:W285" si="123">F280/AC280</f>
        <v>0.12015888778550149</v>
      </c>
      <c r="X280" s="7">
        <f t="shared" ref="X280:X285" si="124">J280/AC280</f>
        <v>4.8262164846077454E-2</v>
      </c>
      <c r="Y280" s="7">
        <f t="shared" si="82"/>
        <v>3.9655743131413436E-2</v>
      </c>
      <c r="Z280" s="7">
        <f t="shared" si="83"/>
        <v>3.3366434955312808E-2</v>
      </c>
      <c r="AC280" s="4">
        <f>'From State&amp;Country +Charts'!BR293</f>
        <v>15105</v>
      </c>
      <c r="AD280" s="4">
        <f t="shared" si="119"/>
        <v>161445</v>
      </c>
      <c r="AE280" s="21">
        <f t="shared" ref="AE280:AE285" si="125">(AC280/AC268)-1</f>
        <v>0.11303514847837293</v>
      </c>
      <c r="AG280" s="4">
        <f t="shared" ref="AG280:AG285" si="126">AC280</f>
        <v>15105</v>
      </c>
      <c r="AH280" s="4">
        <v>7600</v>
      </c>
      <c r="AI280" s="4">
        <f t="shared" ref="AI280:AI285" si="127">AG280-AH280</f>
        <v>7505</v>
      </c>
      <c r="AJ280" s="4">
        <f t="shared" si="120"/>
        <v>90767</v>
      </c>
      <c r="AK280" s="4">
        <f t="shared" si="63"/>
        <v>7563.916666666667</v>
      </c>
      <c r="AL280" s="4">
        <f t="shared" si="121"/>
        <v>70678</v>
      </c>
      <c r="AM280" s="20">
        <v>9.467063886130421E-2</v>
      </c>
    </row>
    <row r="281" spans="1:39" x14ac:dyDescent="0.3">
      <c r="A281" s="2" t="s">
        <v>417</v>
      </c>
      <c r="B281" s="4">
        <f>'From State&amp;Country +Charts'!H294</f>
        <v>4230</v>
      </c>
      <c r="D281" s="4">
        <f t="shared" si="116"/>
        <v>38349</v>
      </c>
      <c r="F281" s="4">
        <f>'From State&amp;Country +Charts'!AN294</f>
        <v>2178</v>
      </c>
      <c r="H281" s="4">
        <f t="shared" si="117"/>
        <v>20686</v>
      </c>
      <c r="J281" s="4">
        <f>'From State&amp;Country +Charts'!AT294</f>
        <v>921</v>
      </c>
      <c r="L281" s="4">
        <f t="shared" si="118"/>
        <v>7798</v>
      </c>
      <c r="N281" s="4">
        <f>'From State&amp;Country +Charts'!F294</f>
        <v>772</v>
      </c>
      <c r="P281" s="4">
        <f t="shared" si="93"/>
        <v>6627</v>
      </c>
      <c r="R281" s="4">
        <f>'From State&amp;Country +Charts'!O294</f>
        <v>722</v>
      </c>
      <c r="T281" s="4">
        <f t="shared" si="94"/>
        <v>6232</v>
      </c>
      <c r="V281" s="7">
        <f t="shared" si="122"/>
        <v>0.22285443338074917</v>
      </c>
      <c r="W281" s="7">
        <f t="shared" si="123"/>
        <v>0.11474632527264106</v>
      </c>
      <c r="X281" s="7">
        <f t="shared" si="124"/>
        <v>4.8522206416943256E-2</v>
      </c>
      <c r="Y281" s="7">
        <f t="shared" si="82"/>
        <v>4.0672251198566989E-2</v>
      </c>
      <c r="Z281" s="7">
        <f t="shared" si="83"/>
        <v>3.8038038038038041E-2</v>
      </c>
      <c r="AC281" s="4">
        <f>'From State&amp;Country +Charts'!BR294</f>
        <v>18981</v>
      </c>
      <c r="AD281" s="4">
        <f t="shared" si="119"/>
        <v>164852</v>
      </c>
      <c r="AE281" s="21">
        <f t="shared" si="125"/>
        <v>0.21876203929626303</v>
      </c>
      <c r="AG281" s="4">
        <f t="shared" si="126"/>
        <v>18981</v>
      </c>
      <c r="AH281" s="4">
        <v>7738</v>
      </c>
      <c r="AI281" s="4">
        <f t="shared" si="127"/>
        <v>11243</v>
      </c>
      <c r="AJ281" s="4">
        <f>SUM(AI270:AI281)</f>
        <v>95804</v>
      </c>
      <c r="AK281" s="4">
        <f t="shared" si="63"/>
        <v>7983.666666666667</v>
      </c>
      <c r="AL281" s="4">
        <f t="shared" si="121"/>
        <v>69048</v>
      </c>
      <c r="AM281" s="20">
        <v>8.929982614193141E-2</v>
      </c>
    </row>
    <row r="282" spans="1:39" x14ac:dyDescent="0.3">
      <c r="A282" s="2" t="s">
        <v>418</v>
      </c>
      <c r="B282" s="4">
        <f>'From State&amp;Country +Charts'!H295</f>
        <v>2956</v>
      </c>
      <c r="D282" s="4">
        <f t="shared" si="116"/>
        <v>37947</v>
      </c>
      <c r="F282" s="4">
        <f>'From State&amp;Country +Charts'!AN295</f>
        <v>1624</v>
      </c>
      <c r="H282" s="4">
        <f t="shared" si="117"/>
        <v>20591</v>
      </c>
      <c r="J282" s="4">
        <f>'From State&amp;Country +Charts'!AT295</f>
        <v>617</v>
      </c>
      <c r="L282" s="4">
        <f t="shared" si="118"/>
        <v>7825</v>
      </c>
      <c r="N282" s="4">
        <f>'From State&amp;Country +Charts'!F295</f>
        <v>518</v>
      </c>
      <c r="P282" s="4">
        <f t="shared" si="93"/>
        <v>6647</v>
      </c>
      <c r="R282" s="4">
        <f>'From State&amp;Country +Charts'!O295</f>
        <v>502</v>
      </c>
      <c r="T282" s="4">
        <f t="shared" si="94"/>
        <v>6216</v>
      </c>
      <c r="V282" s="7">
        <f t="shared" si="122"/>
        <v>0.21725709245920918</v>
      </c>
      <c r="W282" s="7">
        <f t="shared" si="123"/>
        <v>0.11935910627664266</v>
      </c>
      <c r="X282" s="7">
        <f t="shared" si="124"/>
        <v>4.5347640746729381E-2</v>
      </c>
      <c r="Y282" s="7">
        <f t="shared" si="82"/>
        <v>3.8071439070998088E-2</v>
      </c>
      <c r="Z282" s="7">
        <f t="shared" si="83"/>
        <v>3.6895487285021317E-2</v>
      </c>
      <c r="AC282" s="4">
        <f>'From State&amp;Country +Charts'!BR295</f>
        <v>13606</v>
      </c>
      <c r="AD282" s="4">
        <f t="shared" si="119"/>
        <v>164570</v>
      </c>
      <c r="AE282" s="21">
        <f t="shared" si="125"/>
        <v>-2.0305299539170485E-2</v>
      </c>
      <c r="AG282" s="4">
        <f t="shared" si="126"/>
        <v>13606</v>
      </c>
      <c r="AH282" s="4">
        <v>9731</v>
      </c>
      <c r="AI282" s="4">
        <f t="shared" si="127"/>
        <v>3875</v>
      </c>
      <c r="AJ282" s="4">
        <f t="shared" si="120"/>
        <v>91579</v>
      </c>
      <c r="AK282" s="4">
        <f t="shared" si="63"/>
        <v>7631.583333333333</v>
      </c>
      <c r="AL282" s="4">
        <f t="shared" si="121"/>
        <v>72991</v>
      </c>
      <c r="AM282" s="20">
        <v>9.6428046450095548E-2</v>
      </c>
    </row>
    <row r="283" spans="1:39" x14ac:dyDescent="0.3">
      <c r="A283" s="2" t="s">
        <v>419</v>
      </c>
      <c r="B283" s="4">
        <f>'From State&amp;Country +Charts'!H296</f>
        <v>2292</v>
      </c>
      <c r="D283" s="4">
        <f t="shared" si="116"/>
        <v>37565</v>
      </c>
      <c r="F283" s="4">
        <f>'From State&amp;Country +Charts'!AN296</f>
        <v>1270</v>
      </c>
      <c r="H283" s="4">
        <f t="shared" si="117"/>
        <v>20526</v>
      </c>
      <c r="J283" s="4">
        <f>'From State&amp;Country +Charts'!AT296</f>
        <v>525</v>
      </c>
      <c r="L283" s="4">
        <f t="shared" si="118"/>
        <v>7907</v>
      </c>
      <c r="N283" s="4">
        <f>'From State&amp;Country +Charts'!F296</f>
        <v>443</v>
      </c>
      <c r="P283" s="4">
        <f t="shared" si="93"/>
        <v>6707</v>
      </c>
      <c r="R283" s="4">
        <f>'From State&amp;Country +Charts'!O296</f>
        <v>385</v>
      </c>
      <c r="T283" s="4">
        <f t="shared" si="94"/>
        <v>6244</v>
      </c>
      <c r="V283" s="7">
        <f t="shared" si="122"/>
        <v>0.21372622155911974</v>
      </c>
      <c r="W283" s="7">
        <f t="shared" si="123"/>
        <v>0.11842596046251398</v>
      </c>
      <c r="X283" s="7">
        <f t="shared" si="124"/>
        <v>4.89556135770235E-2</v>
      </c>
      <c r="Y283" s="7">
        <f t="shared" si="82"/>
        <v>4.1309212980231255E-2</v>
      </c>
      <c r="Z283" s="7">
        <f t="shared" si="83"/>
        <v>3.5900783289817231E-2</v>
      </c>
      <c r="AC283" s="4">
        <f>'From State&amp;Country +Charts'!BR296</f>
        <v>10724</v>
      </c>
      <c r="AD283" s="4">
        <f t="shared" si="119"/>
        <v>164679</v>
      </c>
      <c r="AE283" s="21">
        <f t="shared" si="125"/>
        <v>1.0268487988695174E-2</v>
      </c>
      <c r="AG283" s="4">
        <f t="shared" si="126"/>
        <v>10724</v>
      </c>
      <c r="AH283" s="4">
        <v>6906</v>
      </c>
      <c r="AI283" s="4">
        <f t="shared" si="127"/>
        <v>3818</v>
      </c>
      <c r="AJ283" s="4">
        <f t="shared" si="120"/>
        <v>92081</v>
      </c>
      <c r="AK283" s="4">
        <f t="shared" si="63"/>
        <v>7673.416666666667</v>
      </c>
      <c r="AL283" s="4">
        <f t="shared" si="121"/>
        <v>72598</v>
      </c>
      <c r="AM283" s="20">
        <v>0.10005594927265946</v>
      </c>
    </row>
    <row r="284" spans="1:39" x14ac:dyDescent="0.3">
      <c r="A284" s="19" t="s">
        <v>420</v>
      </c>
      <c r="B284" s="4">
        <f>'From State&amp;Country +Charts'!H297</f>
        <v>2734</v>
      </c>
      <c r="D284" s="4">
        <f t="shared" si="116"/>
        <v>36884</v>
      </c>
      <c r="F284" s="4">
        <f>'From State&amp;Country +Charts'!AN297</f>
        <v>1630</v>
      </c>
      <c r="H284" s="4">
        <f t="shared" si="117"/>
        <v>20272</v>
      </c>
      <c r="J284" s="4">
        <f>'From State&amp;Country +Charts'!AT297</f>
        <v>610</v>
      </c>
      <c r="L284" s="4">
        <f t="shared" si="118"/>
        <v>7840</v>
      </c>
      <c r="N284" s="4">
        <f>'From State&amp;Country +Charts'!F297</f>
        <v>490</v>
      </c>
      <c r="P284" s="4">
        <f t="shared" si="93"/>
        <v>6648</v>
      </c>
      <c r="R284" s="4">
        <f>'From State&amp;Country +Charts'!O297</f>
        <v>481</v>
      </c>
      <c r="T284" s="4">
        <f t="shared" si="94"/>
        <v>6192</v>
      </c>
      <c r="V284" s="7">
        <f t="shared" si="122"/>
        <v>0.20579601053820099</v>
      </c>
      <c r="W284" s="7">
        <f t="shared" si="123"/>
        <v>0.12269476853594279</v>
      </c>
      <c r="X284" s="7">
        <f t="shared" si="124"/>
        <v>4.5916447120812949E-2</v>
      </c>
      <c r="Y284" s="7">
        <f t="shared" si="82"/>
        <v>3.6883703424915315E-2</v>
      </c>
      <c r="Z284" s="7">
        <f t="shared" si="83"/>
        <v>3.6206247647722997E-2</v>
      </c>
      <c r="AC284" s="4">
        <f>'From State&amp;Country +Charts'!BR297</f>
        <v>13285</v>
      </c>
      <c r="AD284" s="4">
        <f t="shared" si="119"/>
        <v>164127</v>
      </c>
      <c r="AE284" s="21">
        <f t="shared" si="125"/>
        <v>-3.9893040398930379E-2</v>
      </c>
      <c r="AG284" s="4">
        <f t="shared" si="126"/>
        <v>13285</v>
      </c>
      <c r="AH284" s="4">
        <v>6406</v>
      </c>
      <c r="AI284" s="4">
        <f t="shared" si="127"/>
        <v>6879</v>
      </c>
      <c r="AJ284" s="4">
        <f t="shared" si="120"/>
        <v>90412</v>
      </c>
      <c r="AK284" s="4">
        <f t="shared" si="63"/>
        <v>7534.333333333333</v>
      </c>
      <c r="AL284" s="4">
        <f t="shared" si="121"/>
        <v>73715</v>
      </c>
      <c r="AM284" s="20">
        <v>0.10071509220925856</v>
      </c>
    </row>
    <row r="285" spans="1:39" x14ac:dyDescent="0.3">
      <c r="A285" s="2" t="s">
        <v>421</v>
      </c>
      <c r="B285" s="4">
        <f>'From State&amp;Country +Charts'!H298</f>
        <v>2398</v>
      </c>
      <c r="D285" s="4">
        <f t="shared" ref="D285:D290" si="128">SUM(B274:B285)</f>
        <v>36321</v>
      </c>
      <c r="F285" s="4">
        <f>'From State&amp;Country +Charts'!AN298</f>
        <v>1380</v>
      </c>
      <c r="H285" s="4">
        <f t="shared" ref="H285:H290" si="129">SUM(F274:F285)</f>
        <v>19984</v>
      </c>
      <c r="J285" s="4">
        <f>'From State&amp;Country +Charts'!AT298</f>
        <v>527</v>
      </c>
      <c r="L285" s="4">
        <f t="shared" ref="L285:L290" si="130">SUM(J274:J285)</f>
        <v>7789</v>
      </c>
      <c r="N285" s="4">
        <f>'From State&amp;Country +Charts'!F298</f>
        <v>429</v>
      </c>
      <c r="P285" s="4">
        <f t="shared" si="93"/>
        <v>6597</v>
      </c>
      <c r="R285" s="4">
        <f>'From State&amp;Country +Charts'!O298</f>
        <v>430</v>
      </c>
      <c r="T285" s="4">
        <f t="shared" si="94"/>
        <v>6151</v>
      </c>
      <c r="V285" s="7">
        <f t="shared" si="122"/>
        <v>0.21094299788881068</v>
      </c>
      <c r="W285" s="7">
        <f t="shared" si="123"/>
        <v>0.12139338494018297</v>
      </c>
      <c r="X285" s="7">
        <f t="shared" si="124"/>
        <v>4.6358198451794508E-2</v>
      </c>
      <c r="Y285" s="7">
        <f t="shared" si="82"/>
        <v>3.7737508796622098E-2</v>
      </c>
      <c r="Z285" s="7">
        <f t="shared" si="83"/>
        <v>3.7825475017593244E-2</v>
      </c>
      <c r="AC285" s="4">
        <f>'From State&amp;Country +Charts'!BR298</f>
        <v>11368</v>
      </c>
      <c r="AD285" s="4">
        <f t="shared" si="119"/>
        <v>163271</v>
      </c>
      <c r="AE285" s="21">
        <f t="shared" si="125"/>
        <v>-7.0026178010471174E-2</v>
      </c>
      <c r="AG285" s="4">
        <f t="shared" si="126"/>
        <v>11368</v>
      </c>
      <c r="AH285" s="4">
        <v>5608</v>
      </c>
      <c r="AI285" s="4">
        <f t="shared" si="127"/>
        <v>5760</v>
      </c>
      <c r="AJ285" s="4">
        <f t="shared" ref="AJ285:AJ290" si="131">SUM(AI274:AI285)</f>
        <v>91004</v>
      </c>
      <c r="AK285" s="4">
        <f t="shared" si="63"/>
        <v>7583.666666666667</v>
      </c>
      <c r="AL285" s="4">
        <f t="shared" si="121"/>
        <v>72267</v>
      </c>
      <c r="AM285" s="20">
        <v>9.5003518648838853E-2</v>
      </c>
    </row>
    <row r="286" spans="1:39" x14ac:dyDescent="0.3">
      <c r="A286" s="2" t="s">
        <v>422</v>
      </c>
      <c r="B286" s="4">
        <f>'From State&amp;Country +Charts'!H299</f>
        <v>2367</v>
      </c>
      <c r="D286" s="4">
        <f t="shared" si="128"/>
        <v>35752</v>
      </c>
      <c r="F286" s="4">
        <f>'From State&amp;Country +Charts'!AN299</f>
        <v>1414</v>
      </c>
      <c r="H286" s="4">
        <f t="shared" si="129"/>
        <v>19752</v>
      </c>
      <c r="J286" s="4">
        <f>'From State&amp;Country +Charts'!AT299</f>
        <v>546</v>
      </c>
      <c r="L286" s="4">
        <f t="shared" si="130"/>
        <v>7799</v>
      </c>
      <c r="N286" s="4">
        <f>'From State&amp;Country +Charts'!F299</f>
        <v>420</v>
      </c>
      <c r="P286" s="4">
        <f t="shared" si="93"/>
        <v>6554</v>
      </c>
      <c r="R286" s="4">
        <f>'From State&amp;Country +Charts'!O299</f>
        <v>418</v>
      </c>
      <c r="T286" s="4">
        <f t="shared" si="94"/>
        <v>6048</v>
      </c>
      <c r="V286" s="7">
        <f t="shared" ref="V286:V297" si="132">B286/AC286</f>
        <v>0.21064341016285484</v>
      </c>
      <c r="W286" s="7">
        <f t="shared" ref="W286:W297" si="133">F286/AC286</f>
        <v>0.12583429741034083</v>
      </c>
      <c r="X286" s="7">
        <f t="shared" ref="X286:X297" si="134">J286/AC286</f>
        <v>4.8589481178250425E-2</v>
      </c>
      <c r="Y286" s="7">
        <f t="shared" si="82"/>
        <v>3.7376523983269558E-2</v>
      </c>
      <c r="Z286" s="7">
        <f t="shared" si="83"/>
        <v>3.7198540535730178E-2</v>
      </c>
      <c r="AC286" s="4">
        <f>'From State&amp;Country +Charts'!BR299</f>
        <v>11237</v>
      </c>
      <c r="AD286" s="4">
        <f t="shared" ref="AD286:AD297" si="135">SUM(AC275:AC286)</f>
        <v>162273</v>
      </c>
      <c r="AE286" s="21">
        <f t="shared" ref="AE286:AE297" si="136">(AC286/AC274)-1</f>
        <v>-8.1569268492031055E-2</v>
      </c>
      <c r="AG286" s="4">
        <f t="shared" ref="AG286:AG297" si="137">AC286</f>
        <v>11237</v>
      </c>
      <c r="AH286" s="4">
        <v>4825</v>
      </c>
      <c r="AI286" s="4">
        <f t="shared" ref="AI286:AI297" si="138">AG286-AH286</f>
        <v>6412</v>
      </c>
      <c r="AJ286" s="4">
        <f t="shared" si="131"/>
        <v>89443</v>
      </c>
      <c r="AK286" s="4">
        <f t="shared" si="63"/>
        <v>7453.583333333333</v>
      </c>
      <c r="AL286" s="4">
        <f t="shared" ref="AL286:AL297" si="139">SUM(AH275:AH286)</f>
        <v>72830</v>
      </c>
      <c r="AM286" s="20">
        <v>0.10287443267776097</v>
      </c>
    </row>
    <row r="287" spans="1:39" x14ac:dyDescent="0.3">
      <c r="A287" s="2" t="s">
        <v>423</v>
      </c>
      <c r="B287" s="4">
        <f>'From State&amp;Country +Charts'!H300</f>
        <v>2913</v>
      </c>
      <c r="D287" s="4">
        <f t="shared" si="128"/>
        <v>35025</v>
      </c>
      <c r="F287" s="4">
        <f>'From State&amp;Country +Charts'!AN300</f>
        <v>1827</v>
      </c>
      <c r="H287" s="4">
        <f t="shared" si="129"/>
        <v>19547</v>
      </c>
      <c r="J287" s="4">
        <f>'From State&amp;Country +Charts'!AT300</f>
        <v>678</v>
      </c>
      <c r="L287" s="4">
        <f t="shared" si="130"/>
        <v>7737</v>
      </c>
      <c r="N287" s="4">
        <f>'From State&amp;Country +Charts'!F300</f>
        <v>590</v>
      </c>
      <c r="P287" s="4">
        <f t="shared" si="93"/>
        <v>6487</v>
      </c>
      <c r="R287" s="4">
        <f>'From State&amp;Country +Charts'!O300</f>
        <v>526</v>
      </c>
      <c r="T287" s="4">
        <f t="shared" si="94"/>
        <v>5989</v>
      </c>
      <c r="V287" s="7">
        <f t="shared" si="132"/>
        <v>0.2027845457709711</v>
      </c>
      <c r="W287" s="7">
        <f t="shared" si="133"/>
        <v>0.12718412808910545</v>
      </c>
      <c r="X287" s="7">
        <f t="shared" si="134"/>
        <v>4.7198050817960323E-2</v>
      </c>
      <c r="Y287" s="7">
        <f t="shared" si="82"/>
        <v>4.1072050121823876E-2</v>
      </c>
      <c r="Z287" s="7">
        <f t="shared" si="83"/>
        <v>3.66167768882701E-2</v>
      </c>
      <c r="AC287" s="4">
        <f>'From State&amp;Country +Charts'!BR300</f>
        <v>14365</v>
      </c>
      <c r="AD287" s="4">
        <f t="shared" si="135"/>
        <v>161140</v>
      </c>
      <c r="AE287" s="21">
        <f t="shared" si="136"/>
        <v>-7.3106207252548683E-2</v>
      </c>
      <c r="AG287" s="4">
        <f t="shared" si="137"/>
        <v>14365</v>
      </c>
      <c r="AH287" s="4">
        <v>4927</v>
      </c>
      <c r="AI287" s="4">
        <f t="shared" si="138"/>
        <v>9438</v>
      </c>
      <c r="AJ287" s="4">
        <f t="shared" si="131"/>
        <v>88361</v>
      </c>
      <c r="AK287" s="4">
        <f t="shared" si="63"/>
        <v>7363.416666666667</v>
      </c>
      <c r="AL287" s="4">
        <f t="shared" si="139"/>
        <v>72779</v>
      </c>
      <c r="AM287" s="20">
        <v>0.1010790114862513</v>
      </c>
    </row>
    <row r="288" spans="1:39" x14ac:dyDescent="0.3">
      <c r="A288" s="2" t="s">
        <v>424</v>
      </c>
      <c r="B288" s="4">
        <f>'From State&amp;Country +Charts'!H301</f>
        <v>2321</v>
      </c>
      <c r="D288" s="4">
        <f t="shared" si="128"/>
        <v>34534</v>
      </c>
      <c r="F288" s="4">
        <f>'From State&amp;Country +Charts'!AN301</f>
        <v>1368</v>
      </c>
      <c r="H288" s="4">
        <f t="shared" si="129"/>
        <v>19412</v>
      </c>
      <c r="J288" s="4">
        <f>'From State&amp;Country +Charts'!AT301</f>
        <v>506</v>
      </c>
      <c r="L288" s="4">
        <f t="shared" si="130"/>
        <v>7685</v>
      </c>
      <c r="N288" s="4">
        <f>'From State&amp;Country +Charts'!F301</f>
        <v>453</v>
      </c>
      <c r="P288" s="4">
        <f t="shared" si="93"/>
        <v>6430</v>
      </c>
      <c r="R288" s="4">
        <f>'From State&amp;Country +Charts'!O301</f>
        <v>413</v>
      </c>
      <c r="T288" s="4">
        <f t="shared" si="94"/>
        <v>5937</v>
      </c>
      <c r="V288" s="7">
        <f t="shared" si="132"/>
        <v>0.20309765488274414</v>
      </c>
      <c r="W288" s="7">
        <f t="shared" si="133"/>
        <v>0.11970598529926496</v>
      </c>
      <c r="X288" s="7">
        <f t="shared" si="134"/>
        <v>4.4277213860693033E-2</v>
      </c>
      <c r="Y288" s="7">
        <f t="shared" si="82"/>
        <v>3.9639481974098702E-2</v>
      </c>
      <c r="Z288" s="7">
        <f t="shared" si="83"/>
        <v>3.613930696534827E-2</v>
      </c>
      <c r="AC288" s="4">
        <f>'From State&amp;Country +Charts'!BR301</f>
        <v>11428</v>
      </c>
      <c r="AD288" s="4">
        <f t="shared" si="135"/>
        <v>160860</v>
      </c>
      <c r="AE288" s="21">
        <f t="shared" si="136"/>
        <v>-2.3915271609156186E-2</v>
      </c>
      <c r="AG288" s="4">
        <f t="shared" si="137"/>
        <v>11428</v>
      </c>
      <c r="AH288" s="4">
        <v>4219</v>
      </c>
      <c r="AI288" s="4">
        <f t="shared" si="138"/>
        <v>7209</v>
      </c>
      <c r="AJ288" s="4">
        <f t="shared" si="131"/>
        <v>88757</v>
      </c>
      <c r="AK288" s="4">
        <f t="shared" si="63"/>
        <v>7396.416666666667</v>
      </c>
      <c r="AL288" s="4">
        <f t="shared" si="139"/>
        <v>72103</v>
      </c>
      <c r="AM288" s="20">
        <v>9.6254812740637033E-2</v>
      </c>
    </row>
    <row r="289" spans="1:39" x14ac:dyDescent="0.3">
      <c r="A289" s="2" t="s">
        <v>425</v>
      </c>
      <c r="B289" s="4">
        <f>'From State&amp;Country +Charts'!H302</f>
        <v>2072</v>
      </c>
      <c r="D289" s="4">
        <f t="shared" si="128"/>
        <v>34022</v>
      </c>
      <c r="F289" s="4">
        <f>'From State&amp;Country +Charts'!AN302</f>
        <v>1297</v>
      </c>
      <c r="H289" s="4">
        <f t="shared" si="129"/>
        <v>19296</v>
      </c>
      <c r="J289" s="4">
        <f>'From State&amp;Country +Charts'!AT302</f>
        <v>493</v>
      </c>
      <c r="L289" s="4">
        <f t="shared" si="130"/>
        <v>7654</v>
      </c>
      <c r="N289" s="4">
        <f>'From State&amp;Country +Charts'!F302</f>
        <v>374</v>
      </c>
      <c r="P289" s="4">
        <f t="shared" si="93"/>
        <v>6353</v>
      </c>
      <c r="R289" s="4">
        <f>'From State&amp;Country +Charts'!O302</f>
        <v>399</v>
      </c>
      <c r="T289" s="4">
        <f t="shared" si="94"/>
        <v>5858</v>
      </c>
      <c r="V289" s="7">
        <f t="shared" si="132"/>
        <v>0.20415804512759878</v>
      </c>
      <c r="W289" s="7">
        <f t="shared" si="133"/>
        <v>0.1277958419548724</v>
      </c>
      <c r="X289" s="7">
        <f t="shared" si="134"/>
        <v>4.8576214405360134E-2</v>
      </c>
      <c r="Y289" s="7">
        <f t="shared" si="82"/>
        <v>3.6850921273031828E-2</v>
      </c>
      <c r="Z289" s="7">
        <f t="shared" si="83"/>
        <v>3.9314218149571388E-2</v>
      </c>
      <c r="AC289" s="4">
        <f>'From State&amp;Country +Charts'!BR302</f>
        <v>10149</v>
      </c>
      <c r="AD289" s="4">
        <f t="shared" si="135"/>
        <v>159633</v>
      </c>
      <c r="AE289" s="21">
        <f t="shared" si="136"/>
        <v>-0.10785864978902948</v>
      </c>
      <c r="AG289" s="4">
        <f t="shared" si="137"/>
        <v>10149</v>
      </c>
      <c r="AH289" s="4">
        <v>5964</v>
      </c>
      <c r="AI289" s="4">
        <f t="shared" si="138"/>
        <v>4185</v>
      </c>
      <c r="AJ289" s="4">
        <f t="shared" si="131"/>
        <v>88368</v>
      </c>
      <c r="AK289" s="4">
        <f t="shared" si="63"/>
        <v>7364</v>
      </c>
      <c r="AL289" s="4">
        <f t="shared" si="139"/>
        <v>71265</v>
      </c>
      <c r="AM289" s="20">
        <v>9.7743620061089762E-2</v>
      </c>
    </row>
    <row r="290" spans="1:39" x14ac:dyDescent="0.3">
      <c r="A290" s="2" t="s">
        <v>426</v>
      </c>
      <c r="B290" s="4">
        <f>'From State&amp;Country +Charts'!H303</f>
        <v>2603</v>
      </c>
      <c r="D290" s="4">
        <f t="shared" si="128"/>
        <v>33974</v>
      </c>
      <c r="F290" s="4">
        <f>'From State&amp;Country +Charts'!AN303</f>
        <v>1607</v>
      </c>
      <c r="H290" s="4">
        <f t="shared" si="129"/>
        <v>19318</v>
      </c>
      <c r="J290" s="4">
        <f>'From State&amp;Country +Charts'!AT303</f>
        <v>609</v>
      </c>
      <c r="L290" s="4">
        <f t="shared" si="130"/>
        <v>7577</v>
      </c>
      <c r="N290" s="4">
        <f>'From State&amp;Country +Charts'!F303</f>
        <v>581</v>
      </c>
      <c r="P290" s="4">
        <f t="shared" si="93"/>
        <v>6390</v>
      </c>
      <c r="R290" s="4">
        <f>'From State&amp;Country +Charts'!O303</f>
        <v>515</v>
      </c>
      <c r="T290" s="4">
        <f t="shared" si="94"/>
        <v>5886</v>
      </c>
      <c r="V290" s="7">
        <f t="shared" si="132"/>
        <v>0.20347064801063081</v>
      </c>
      <c r="W290" s="7">
        <f t="shared" si="133"/>
        <v>0.12561557101539905</v>
      </c>
      <c r="X290" s="7">
        <f t="shared" si="134"/>
        <v>4.7604158524192919E-2</v>
      </c>
      <c r="Y290" s="7">
        <f t="shared" si="82"/>
        <v>4.5415461580551868E-2</v>
      </c>
      <c r="Z290" s="7">
        <f t="shared" si="83"/>
        <v>4.0256390213397955E-2</v>
      </c>
      <c r="AC290" s="4">
        <f>'From State&amp;Country +Charts'!BR303</f>
        <v>12793</v>
      </c>
      <c r="AD290" s="4">
        <f t="shared" si="135"/>
        <v>159724</v>
      </c>
      <c r="AE290" s="21">
        <f t="shared" si="136"/>
        <v>7.1642261061251045E-3</v>
      </c>
      <c r="AG290" s="4">
        <f t="shared" si="137"/>
        <v>12793</v>
      </c>
      <c r="AH290" s="4">
        <v>5956</v>
      </c>
      <c r="AI290" s="4">
        <f t="shared" si="138"/>
        <v>6837</v>
      </c>
      <c r="AJ290" s="4">
        <f t="shared" si="131"/>
        <v>87670</v>
      </c>
      <c r="AK290" s="4">
        <f t="shared" si="63"/>
        <v>7305.833333333333</v>
      </c>
      <c r="AL290" s="4">
        <f t="shared" si="139"/>
        <v>72054</v>
      </c>
      <c r="AM290" s="20">
        <v>9.7631517235988424E-2</v>
      </c>
    </row>
    <row r="291" spans="1:39" x14ac:dyDescent="0.3">
      <c r="A291" s="32">
        <v>39264</v>
      </c>
      <c r="B291" s="4">
        <f>'From State&amp;Country +Charts'!H304</f>
        <v>2081</v>
      </c>
      <c r="D291" s="4">
        <f t="shared" ref="D291:D297" si="140">SUM(B280:B291)</f>
        <v>32298</v>
      </c>
      <c r="F291" s="4">
        <f>'From State&amp;Country +Charts'!AN304</f>
        <v>1267</v>
      </c>
      <c r="H291" s="4">
        <f t="shared" ref="H291:H297" si="141">SUM(F280:F291)</f>
        <v>18677</v>
      </c>
      <c r="J291" s="4">
        <f>'From State&amp;Country +Charts'!AT304</f>
        <v>489</v>
      </c>
      <c r="L291" s="4">
        <f t="shared" ref="L291:L297" si="142">SUM(J280:J291)</f>
        <v>7250</v>
      </c>
      <c r="N291" s="4">
        <f>'From State&amp;Country +Charts'!F304</f>
        <v>448</v>
      </c>
      <c r="P291" s="4">
        <f t="shared" si="93"/>
        <v>6117</v>
      </c>
      <c r="R291" s="4">
        <f>'From State&amp;Country +Charts'!O304</f>
        <v>387</v>
      </c>
      <c r="T291" s="4">
        <f t="shared" si="94"/>
        <v>5682</v>
      </c>
      <c r="V291" s="7">
        <f t="shared" si="132"/>
        <v>0.20278698109530305</v>
      </c>
      <c r="W291" s="7">
        <f t="shared" si="133"/>
        <v>0.12346521145975443</v>
      </c>
      <c r="X291" s="7">
        <f t="shared" si="134"/>
        <v>4.7651529916195673E-2</v>
      </c>
      <c r="Y291" s="7">
        <f t="shared" si="82"/>
        <v>4.3656207366984993E-2</v>
      </c>
      <c r="Z291" s="7">
        <f t="shared" si="83"/>
        <v>3.7711946988891056E-2</v>
      </c>
      <c r="AC291" s="4">
        <f>'From State&amp;Country +Charts'!BR304</f>
        <v>10262</v>
      </c>
      <c r="AD291" s="4">
        <f t="shared" si="135"/>
        <v>153303</v>
      </c>
      <c r="AE291" s="21">
        <f t="shared" si="136"/>
        <v>-0.38488281484145537</v>
      </c>
      <c r="AG291" s="4">
        <f t="shared" si="137"/>
        <v>10262</v>
      </c>
      <c r="AH291" s="4">
        <v>7618</v>
      </c>
      <c r="AI291" s="4">
        <f t="shared" si="138"/>
        <v>2644</v>
      </c>
      <c r="AJ291" s="4">
        <f t="shared" ref="AJ291:AJ297" si="143">SUM(AI280:AI291)</f>
        <v>75805</v>
      </c>
      <c r="AK291" s="4">
        <f t="shared" si="63"/>
        <v>6317.083333333333</v>
      </c>
      <c r="AL291" s="4">
        <f t="shared" si="139"/>
        <v>77498</v>
      </c>
      <c r="AM291" s="20">
        <v>0.1035860456051452</v>
      </c>
    </row>
    <row r="292" spans="1:39" x14ac:dyDescent="0.3">
      <c r="A292" s="32">
        <v>39295</v>
      </c>
      <c r="B292" s="4">
        <f>'From State&amp;Country +Charts'!H305</f>
        <v>2469</v>
      </c>
      <c r="D292" s="4">
        <f t="shared" si="140"/>
        <v>31436</v>
      </c>
      <c r="F292" s="4">
        <f>'From State&amp;Country +Charts'!AN305</f>
        <v>1460</v>
      </c>
      <c r="H292" s="4">
        <f t="shared" si="141"/>
        <v>18322</v>
      </c>
      <c r="J292" s="4">
        <f>'From State&amp;Country +Charts'!AT305</f>
        <v>549</v>
      </c>
      <c r="L292" s="4">
        <f t="shared" si="142"/>
        <v>7070</v>
      </c>
      <c r="N292" s="4">
        <f>'From State&amp;Country +Charts'!F305</f>
        <v>516</v>
      </c>
      <c r="P292" s="4">
        <f t="shared" si="93"/>
        <v>6034</v>
      </c>
      <c r="R292" s="4">
        <f>'From State&amp;Country +Charts'!O305</f>
        <v>439</v>
      </c>
      <c r="T292" s="4">
        <f t="shared" si="94"/>
        <v>5617</v>
      </c>
      <c r="V292" s="7">
        <f t="shared" si="132"/>
        <v>0.21028873179456606</v>
      </c>
      <c r="W292" s="7">
        <f t="shared" si="133"/>
        <v>0.12435056639127842</v>
      </c>
      <c r="X292" s="7">
        <f t="shared" si="134"/>
        <v>4.6759219827953329E-2</v>
      </c>
      <c r="Y292" s="7">
        <f t="shared" si="82"/>
        <v>4.3948556341027172E-2</v>
      </c>
      <c r="Z292" s="7">
        <f t="shared" si="83"/>
        <v>3.7390341538199472E-2</v>
      </c>
      <c r="AC292" s="4">
        <f>'From State&amp;Country +Charts'!BR305</f>
        <v>11741</v>
      </c>
      <c r="AD292" s="4">
        <f t="shared" si="135"/>
        <v>149939</v>
      </c>
      <c r="AE292" s="21">
        <f t="shared" si="136"/>
        <v>-0.22270771267792122</v>
      </c>
      <c r="AG292" s="4">
        <f t="shared" si="137"/>
        <v>11741</v>
      </c>
      <c r="AH292" s="4">
        <v>5409</v>
      </c>
      <c r="AI292" s="4">
        <f t="shared" si="138"/>
        <v>6332</v>
      </c>
      <c r="AJ292" s="4">
        <f t="shared" si="143"/>
        <v>74632</v>
      </c>
      <c r="AK292" s="4">
        <f t="shared" si="63"/>
        <v>6219.333333333333</v>
      </c>
      <c r="AL292" s="4">
        <f t="shared" si="139"/>
        <v>75307</v>
      </c>
      <c r="AM292" s="20">
        <v>9.8202878800783586E-2</v>
      </c>
    </row>
    <row r="293" spans="1:39" x14ac:dyDescent="0.3">
      <c r="A293" s="32">
        <v>39326</v>
      </c>
      <c r="B293" s="4">
        <f>'From State&amp;Country +Charts'!H306</f>
        <v>3125</v>
      </c>
      <c r="D293" s="4">
        <f t="shared" si="140"/>
        <v>30331</v>
      </c>
      <c r="F293" s="4">
        <f>'From State&amp;Country +Charts'!AN306</f>
        <v>1943</v>
      </c>
      <c r="H293" s="4">
        <f t="shared" si="141"/>
        <v>18087</v>
      </c>
      <c r="J293" s="4">
        <f>'From State&amp;Country +Charts'!AT306</f>
        <v>704</v>
      </c>
      <c r="L293" s="4">
        <f t="shared" si="142"/>
        <v>6853</v>
      </c>
      <c r="N293" s="4">
        <f>'From State&amp;Country +Charts'!F306</f>
        <v>585</v>
      </c>
      <c r="P293" s="4">
        <f t="shared" si="93"/>
        <v>5847</v>
      </c>
      <c r="R293" s="4">
        <f>'From State&amp;Country +Charts'!O306</f>
        <v>605</v>
      </c>
      <c r="T293" s="4">
        <f t="shared" si="94"/>
        <v>5500</v>
      </c>
      <c r="V293" s="7">
        <f t="shared" si="132"/>
        <v>0.20540291836466412</v>
      </c>
      <c r="W293" s="7">
        <f t="shared" si="133"/>
        <v>0.12771131852241357</v>
      </c>
      <c r="X293" s="7">
        <f t="shared" si="134"/>
        <v>4.6273169449191534E-2</v>
      </c>
      <c r="Y293" s="7">
        <f t="shared" si="82"/>
        <v>3.8451426317865127E-2</v>
      </c>
      <c r="Z293" s="7">
        <f t="shared" si="83"/>
        <v>3.9766004995398972E-2</v>
      </c>
      <c r="AC293" s="4">
        <f>'From State&amp;Country +Charts'!BR306</f>
        <v>15214</v>
      </c>
      <c r="AD293" s="4">
        <f t="shared" si="135"/>
        <v>146172</v>
      </c>
      <c r="AE293" s="21">
        <f t="shared" si="136"/>
        <v>-0.19846161951425112</v>
      </c>
      <c r="AG293" s="4">
        <f t="shared" si="137"/>
        <v>15214</v>
      </c>
      <c r="AH293" s="4">
        <v>3514</v>
      </c>
      <c r="AI293" s="4">
        <f t="shared" si="138"/>
        <v>11700</v>
      </c>
      <c r="AJ293" s="4">
        <f t="shared" si="143"/>
        <v>75089</v>
      </c>
      <c r="AK293" s="4">
        <f t="shared" si="63"/>
        <v>6257.416666666667</v>
      </c>
      <c r="AL293" s="4">
        <f t="shared" si="139"/>
        <v>71083</v>
      </c>
      <c r="AM293" s="20">
        <v>0.11042460891284343</v>
      </c>
    </row>
    <row r="294" spans="1:39" x14ac:dyDescent="0.3">
      <c r="A294" s="32">
        <v>39356</v>
      </c>
      <c r="B294" s="4">
        <f>'From State&amp;Country +Charts'!H307</f>
        <v>2438</v>
      </c>
      <c r="D294" s="4">
        <f t="shared" si="140"/>
        <v>29813</v>
      </c>
      <c r="F294" s="4">
        <f>'From State&amp;Country +Charts'!AN307</f>
        <v>1645</v>
      </c>
      <c r="H294" s="4">
        <f t="shared" si="141"/>
        <v>18108</v>
      </c>
      <c r="J294" s="4">
        <f>'From State&amp;Country +Charts'!AT307</f>
        <v>603</v>
      </c>
      <c r="L294" s="4">
        <f t="shared" si="142"/>
        <v>6839</v>
      </c>
      <c r="N294" s="4">
        <f>'From State&amp;Country +Charts'!F307</f>
        <v>492</v>
      </c>
      <c r="P294" s="4">
        <f t="shared" si="93"/>
        <v>5821</v>
      </c>
      <c r="R294" s="4">
        <f>'From State&amp;Country +Charts'!O307</f>
        <v>491</v>
      </c>
      <c r="T294" s="4">
        <f t="shared" si="94"/>
        <v>5489</v>
      </c>
      <c r="V294" s="7">
        <f t="shared" si="132"/>
        <v>0.19805036555645816</v>
      </c>
      <c r="W294" s="7">
        <f t="shared" si="133"/>
        <v>0.13363119415109667</v>
      </c>
      <c r="X294" s="7">
        <f t="shared" si="134"/>
        <v>4.8984565393988627E-2</v>
      </c>
      <c r="Y294" s="7">
        <f t="shared" si="82"/>
        <v>3.9967506092607637E-2</v>
      </c>
      <c r="Z294" s="7">
        <f t="shared" si="83"/>
        <v>3.9886271324126726E-2</v>
      </c>
      <c r="AC294" s="4">
        <f>'From State&amp;Country +Charts'!BR307</f>
        <v>12310</v>
      </c>
      <c r="AD294" s="4">
        <f t="shared" si="135"/>
        <v>144876</v>
      </c>
      <c r="AE294" s="21">
        <f t="shared" si="136"/>
        <v>-9.5252094664118769E-2</v>
      </c>
      <c r="AG294" s="4">
        <f t="shared" si="137"/>
        <v>12310</v>
      </c>
      <c r="AH294" s="4">
        <v>3742</v>
      </c>
      <c r="AI294" s="4">
        <f t="shared" si="138"/>
        <v>8568</v>
      </c>
      <c r="AJ294" s="4">
        <f t="shared" si="143"/>
        <v>79782</v>
      </c>
      <c r="AK294" s="4">
        <f t="shared" si="63"/>
        <v>6648.5</v>
      </c>
      <c r="AL294" s="4">
        <f t="shared" si="139"/>
        <v>65094</v>
      </c>
      <c r="AM294" s="20">
        <v>0.10982940698619009</v>
      </c>
    </row>
    <row r="295" spans="1:39" x14ac:dyDescent="0.3">
      <c r="A295" s="32">
        <v>39387</v>
      </c>
      <c r="B295" s="4">
        <f>'From State&amp;Country +Charts'!H308</f>
        <v>1863</v>
      </c>
      <c r="D295" s="4">
        <f t="shared" si="140"/>
        <v>29384</v>
      </c>
      <c r="F295" s="4">
        <f>'From State&amp;Country +Charts'!AN308</f>
        <v>1267</v>
      </c>
      <c r="H295" s="4">
        <f t="shared" si="141"/>
        <v>18105</v>
      </c>
      <c r="J295" s="4">
        <f>'From State&amp;Country +Charts'!AT308</f>
        <v>463</v>
      </c>
      <c r="L295" s="4">
        <f t="shared" si="142"/>
        <v>6777</v>
      </c>
      <c r="N295" s="4">
        <f>'From State&amp;Country +Charts'!F308</f>
        <v>391</v>
      </c>
      <c r="P295" s="4">
        <f t="shared" si="93"/>
        <v>5769</v>
      </c>
      <c r="R295" s="4">
        <f>'From State&amp;Country +Charts'!O308</f>
        <v>377</v>
      </c>
      <c r="T295" s="4">
        <f t="shared" si="94"/>
        <v>5481</v>
      </c>
      <c r="V295" s="7">
        <f t="shared" si="132"/>
        <v>0.19691364549201987</v>
      </c>
      <c r="W295" s="7">
        <f t="shared" si="133"/>
        <v>0.13391819046612408</v>
      </c>
      <c r="X295" s="7">
        <f t="shared" si="134"/>
        <v>4.8937744424479443E-2</v>
      </c>
      <c r="Y295" s="7">
        <f t="shared" si="82"/>
        <v>4.1327555226720221E-2</v>
      </c>
      <c r="Z295" s="7">
        <f t="shared" si="83"/>
        <v>3.9847796216044819E-2</v>
      </c>
      <c r="AC295" s="4">
        <f>'From State&amp;Country +Charts'!BR308</f>
        <v>9461</v>
      </c>
      <c r="AD295" s="4">
        <f t="shared" si="135"/>
        <v>143613</v>
      </c>
      <c r="AE295" s="21">
        <f t="shared" si="136"/>
        <v>-0.11777321894815362</v>
      </c>
      <c r="AG295" s="4">
        <f t="shared" si="137"/>
        <v>9461</v>
      </c>
      <c r="AH295" s="4">
        <v>5335</v>
      </c>
      <c r="AI295" s="4">
        <f t="shared" si="138"/>
        <v>4126</v>
      </c>
      <c r="AJ295" s="4">
        <f t="shared" si="143"/>
        <v>80090</v>
      </c>
      <c r="AK295" s="4">
        <f t="shared" si="63"/>
        <v>6674.166666666667</v>
      </c>
      <c r="AL295" s="4">
        <f t="shared" si="139"/>
        <v>63523</v>
      </c>
      <c r="AM295" s="20">
        <v>0.10770531656273122</v>
      </c>
    </row>
    <row r="296" spans="1:39" x14ac:dyDescent="0.3">
      <c r="A296" s="32">
        <v>39417</v>
      </c>
      <c r="B296" s="4">
        <f>'From State&amp;Country +Charts'!H309</f>
        <v>2273</v>
      </c>
      <c r="D296" s="4">
        <f t="shared" si="140"/>
        <v>28923</v>
      </c>
      <c r="F296" s="4">
        <f>'From State&amp;Country +Charts'!AN309</f>
        <v>1474</v>
      </c>
      <c r="H296" s="4">
        <f t="shared" si="141"/>
        <v>17949</v>
      </c>
      <c r="J296" s="4">
        <f>'From State&amp;Country +Charts'!AT309</f>
        <v>593</v>
      </c>
      <c r="L296" s="4">
        <f t="shared" si="142"/>
        <v>6760</v>
      </c>
      <c r="N296" s="4">
        <f>'From State&amp;Country +Charts'!F309</f>
        <v>454</v>
      </c>
      <c r="P296" s="4">
        <f t="shared" si="93"/>
        <v>5733</v>
      </c>
      <c r="R296" s="4">
        <f>'From State&amp;Country +Charts'!O309</f>
        <v>499</v>
      </c>
      <c r="T296" s="4">
        <f t="shared" si="94"/>
        <v>5499</v>
      </c>
      <c r="V296" s="7">
        <f t="shared" si="132"/>
        <v>0.19437318282880109</v>
      </c>
      <c r="W296" s="7">
        <f t="shared" si="133"/>
        <v>0.12604754574995725</v>
      </c>
      <c r="X296" s="7">
        <f t="shared" si="134"/>
        <v>5.0709765691807768E-2</v>
      </c>
      <c r="Y296" s="7">
        <f t="shared" si="82"/>
        <v>3.8823328202497009E-2</v>
      </c>
      <c r="Z296" s="7">
        <f t="shared" si="83"/>
        <v>4.2671455447237897E-2</v>
      </c>
      <c r="AC296" s="4">
        <f>'From State&amp;Country +Charts'!BR309</f>
        <v>11694</v>
      </c>
      <c r="AD296" s="4">
        <f t="shared" si="135"/>
        <v>142022</v>
      </c>
      <c r="AE296" s="21">
        <f t="shared" si="136"/>
        <v>-0.11975912683477608</v>
      </c>
      <c r="AG296" s="4">
        <f t="shared" si="137"/>
        <v>11694</v>
      </c>
      <c r="AH296" s="4">
        <v>7334</v>
      </c>
      <c r="AI296" s="4">
        <f t="shared" si="138"/>
        <v>4360</v>
      </c>
      <c r="AJ296" s="4">
        <f t="shared" si="143"/>
        <v>77571</v>
      </c>
      <c r="AK296" s="4">
        <f t="shared" si="63"/>
        <v>6464.25</v>
      </c>
      <c r="AL296" s="4">
        <f t="shared" si="139"/>
        <v>64451</v>
      </c>
      <c r="AM296" s="20">
        <v>9.936719685308705E-2</v>
      </c>
    </row>
    <row r="297" spans="1:39" x14ac:dyDescent="0.3">
      <c r="A297" s="32">
        <v>39448</v>
      </c>
      <c r="B297" s="4">
        <f>'From State&amp;Country +Charts'!H310</f>
        <v>2102</v>
      </c>
      <c r="D297" s="4">
        <f t="shared" si="140"/>
        <v>28627</v>
      </c>
      <c r="F297" s="4">
        <f>'From State&amp;Country +Charts'!AN310</f>
        <v>1321</v>
      </c>
      <c r="H297" s="4">
        <f t="shared" si="141"/>
        <v>17890</v>
      </c>
      <c r="J297" s="4">
        <f>'From State&amp;Country +Charts'!AT310</f>
        <v>488</v>
      </c>
      <c r="L297" s="4">
        <f t="shared" si="142"/>
        <v>6721</v>
      </c>
      <c r="N297" s="4">
        <f>'From State&amp;Country +Charts'!F310</f>
        <v>428</v>
      </c>
      <c r="P297" s="4">
        <f t="shared" si="93"/>
        <v>5732</v>
      </c>
      <c r="R297" s="4">
        <f>'From State&amp;Country +Charts'!O310</f>
        <v>452</v>
      </c>
      <c r="T297" s="4">
        <f t="shared" si="94"/>
        <v>5521</v>
      </c>
      <c r="V297" s="7">
        <f t="shared" si="132"/>
        <v>0.20497318381277427</v>
      </c>
      <c r="W297" s="7">
        <f t="shared" si="133"/>
        <v>0.12881521209166261</v>
      </c>
      <c r="X297" s="7">
        <f t="shared" si="134"/>
        <v>4.758654314968308E-2</v>
      </c>
      <c r="Y297" s="7">
        <f t="shared" si="82"/>
        <v>4.173573866406631E-2</v>
      </c>
      <c r="Z297" s="7">
        <f t="shared" si="83"/>
        <v>4.407606045831302E-2</v>
      </c>
      <c r="AC297" s="4">
        <f>'From State&amp;Country +Charts'!BR310</f>
        <v>10255</v>
      </c>
      <c r="AD297" s="4">
        <f t="shared" si="135"/>
        <v>140909</v>
      </c>
      <c r="AE297" s="21">
        <f t="shared" si="136"/>
        <v>-9.7906403940886677E-2</v>
      </c>
      <c r="AG297" s="4">
        <f t="shared" si="137"/>
        <v>10255</v>
      </c>
      <c r="AH297" s="4">
        <v>8279</v>
      </c>
      <c r="AI297" s="4">
        <f t="shared" si="138"/>
        <v>1976</v>
      </c>
      <c r="AJ297" s="4">
        <f t="shared" si="143"/>
        <v>73787</v>
      </c>
      <c r="AK297" s="4">
        <f t="shared" si="63"/>
        <v>6148.916666666667</v>
      </c>
      <c r="AL297" s="4">
        <f t="shared" si="139"/>
        <v>67122</v>
      </c>
      <c r="AM297" s="20">
        <v>9.8391028766455391E-2</v>
      </c>
    </row>
    <row r="298" spans="1:39" x14ac:dyDescent="0.3">
      <c r="A298" s="32">
        <v>39479</v>
      </c>
      <c r="B298" s="4">
        <f>'From State&amp;Country +Charts'!H311</f>
        <v>2068</v>
      </c>
      <c r="D298" s="4">
        <f t="shared" ref="D298:D303" si="144">SUM(B287:B298)</f>
        <v>28328</v>
      </c>
      <c r="F298" s="4">
        <f>'From State&amp;Country +Charts'!AN311</f>
        <v>1358</v>
      </c>
      <c r="H298" s="4">
        <f t="shared" ref="H298:H303" si="145">SUM(F287:F298)</f>
        <v>17834</v>
      </c>
      <c r="J298" s="4">
        <f>'From State&amp;Country +Charts'!AT311</f>
        <v>544</v>
      </c>
      <c r="L298" s="4">
        <f t="shared" ref="L298:L303" si="146">SUM(J287:J298)</f>
        <v>6719</v>
      </c>
      <c r="N298" s="4">
        <f>'From State&amp;Country +Charts'!F311</f>
        <v>437</v>
      </c>
      <c r="P298" s="4">
        <f t="shared" si="93"/>
        <v>5749</v>
      </c>
      <c r="R298" s="4">
        <f>'From State&amp;Country +Charts'!O311</f>
        <v>476</v>
      </c>
      <c r="T298" s="4">
        <f t="shared" si="94"/>
        <v>5579</v>
      </c>
      <c r="V298" s="7">
        <f t="shared" ref="V298:V303" si="147">B298/AC298</f>
        <v>0.19334330590875093</v>
      </c>
      <c r="W298" s="7">
        <f t="shared" ref="W298:W303" si="148">F298/AC298</f>
        <v>0.12696335078534032</v>
      </c>
      <c r="X298" s="7">
        <f t="shared" ref="X298:X303" si="149">J298/AC298</f>
        <v>5.0860134629768135E-2</v>
      </c>
      <c r="Y298" s="7">
        <f t="shared" si="82"/>
        <v>4.0856394913986536E-2</v>
      </c>
      <c r="Z298" s="7">
        <f t="shared" si="83"/>
        <v>4.4502617801047119E-2</v>
      </c>
      <c r="AC298" s="4">
        <f>'From State&amp;Country +Charts'!BR311</f>
        <v>10696</v>
      </c>
      <c r="AD298" s="4">
        <f t="shared" ref="AD298:AD303" si="150">SUM(AC287:AC298)</f>
        <v>140368</v>
      </c>
      <c r="AE298" s="21">
        <f t="shared" ref="AE298:AE303" si="151">(AC298/AC286)-1</f>
        <v>-4.8144522559401937E-2</v>
      </c>
      <c r="AG298" s="4">
        <f t="shared" ref="AG298:AG303" si="152">AC298</f>
        <v>10696</v>
      </c>
      <c r="AH298" s="4">
        <v>6515</v>
      </c>
      <c r="AI298" s="4">
        <f t="shared" ref="AI298:AI303" si="153">AG298-AH298</f>
        <v>4181</v>
      </c>
      <c r="AJ298" s="4">
        <f t="shared" ref="AJ298:AJ303" si="154">SUM(AI287:AI298)</f>
        <v>71556</v>
      </c>
      <c r="AK298" s="4">
        <f t="shared" si="63"/>
        <v>5963</v>
      </c>
      <c r="AL298" s="4">
        <f t="shared" ref="AL298:AL303" si="155">SUM(AH287:AH298)</f>
        <v>68812</v>
      </c>
      <c r="AM298" s="20">
        <v>9.7419596110695589E-2</v>
      </c>
    </row>
    <row r="299" spans="1:39" x14ac:dyDescent="0.3">
      <c r="A299" s="32">
        <v>39508</v>
      </c>
      <c r="B299" s="4">
        <f>'From State&amp;Country +Charts'!H312</f>
        <v>2496</v>
      </c>
      <c r="D299" s="4">
        <f t="shared" si="144"/>
        <v>27911</v>
      </c>
      <c r="F299" s="4">
        <f>'From State&amp;Country +Charts'!AN312</f>
        <v>1673</v>
      </c>
      <c r="H299" s="4">
        <f t="shared" si="145"/>
        <v>17680</v>
      </c>
      <c r="J299" s="4">
        <f>'From State&amp;Country +Charts'!AT312</f>
        <v>649</v>
      </c>
      <c r="L299" s="4">
        <f t="shared" si="146"/>
        <v>6690</v>
      </c>
      <c r="N299" s="4">
        <f>'From State&amp;Country +Charts'!F312</f>
        <v>491</v>
      </c>
      <c r="P299" s="4">
        <f t="shared" si="93"/>
        <v>5650</v>
      </c>
      <c r="R299" s="4">
        <f>'From State&amp;Country +Charts'!O312</f>
        <v>561</v>
      </c>
      <c r="T299" s="4">
        <f t="shared" si="94"/>
        <v>5614</v>
      </c>
      <c r="V299" s="7">
        <f t="shared" si="147"/>
        <v>0.1920738745671412</v>
      </c>
      <c r="W299" s="7">
        <f t="shared" si="148"/>
        <v>0.12874182377837629</v>
      </c>
      <c r="X299" s="7">
        <f t="shared" si="149"/>
        <v>4.9942285494420931E-2</v>
      </c>
      <c r="Y299" s="7">
        <f t="shared" si="82"/>
        <v>3.7783762985763754E-2</v>
      </c>
      <c r="Z299" s="7">
        <f t="shared" si="83"/>
        <v>4.3170450173143519E-2</v>
      </c>
      <c r="AC299" s="4">
        <f>'From State&amp;Country +Charts'!BR312</f>
        <v>12995</v>
      </c>
      <c r="AD299" s="4">
        <f t="shared" si="150"/>
        <v>138998</v>
      </c>
      <c r="AE299" s="21">
        <f t="shared" si="151"/>
        <v>-9.5370692655760481E-2</v>
      </c>
      <c r="AG299" s="4">
        <f t="shared" si="152"/>
        <v>12995</v>
      </c>
      <c r="AH299" s="4">
        <v>6308</v>
      </c>
      <c r="AI299" s="4">
        <f t="shared" si="153"/>
        <v>6687</v>
      </c>
      <c r="AJ299" s="4">
        <f t="shared" si="154"/>
        <v>68805</v>
      </c>
      <c r="AK299" s="4">
        <f t="shared" si="63"/>
        <v>5733.75</v>
      </c>
      <c r="AL299" s="4">
        <f t="shared" si="155"/>
        <v>70193</v>
      </c>
      <c r="AM299" s="20">
        <v>9.2574066948826472E-2</v>
      </c>
    </row>
    <row r="300" spans="1:39" x14ac:dyDescent="0.3">
      <c r="A300" s="32">
        <v>39539</v>
      </c>
      <c r="B300" s="4">
        <f>'From State&amp;Country +Charts'!H313</f>
        <v>1953</v>
      </c>
      <c r="D300" s="4">
        <f t="shared" si="144"/>
        <v>27543</v>
      </c>
      <c r="F300" s="4">
        <f>'From State&amp;Country +Charts'!AN313</f>
        <v>1200</v>
      </c>
      <c r="H300" s="4">
        <f t="shared" si="145"/>
        <v>17512</v>
      </c>
      <c r="J300" s="4">
        <f>'From State&amp;Country +Charts'!AT313</f>
        <v>472</v>
      </c>
      <c r="L300" s="4">
        <f t="shared" si="146"/>
        <v>6656</v>
      </c>
      <c r="N300" s="4">
        <f>'From State&amp;Country +Charts'!F313</f>
        <v>415</v>
      </c>
      <c r="P300" s="4">
        <f t="shared" si="93"/>
        <v>5612</v>
      </c>
      <c r="R300" s="4">
        <f>'From State&amp;Country +Charts'!O313</f>
        <v>434</v>
      </c>
      <c r="T300" s="4">
        <f t="shared" si="94"/>
        <v>5635</v>
      </c>
      <c r="V300" s="7">
        <f t="shared" si="147"/>
        <v>0.19725280274719725</v>
      </c>
      <c r="W300" s="7">
        <f t="shared" si="148"/>
        <v>0.1211998788001212</v>
      </c>
      <c r="X300" s="7">
        <f t="shared" si="149"/>
        <v>4.7671952328047669E-2</v>
      </c>
      <c r="Y300" s="7">
        <f t="shared" si="82"/>
        <v>4.1914958085041913E-2</v>
      </c>
      <c r="Z300" s="7">
        <f t="shared" si="83"/>
        <v>4.3833956166043832E-2</v>
      </c>
      <c r="AC300" s="4">
        <f>'From State&amp;Country +Charts'!BR313</f>
        <v>9901</v>
      </c>
      <c r="AD300" s="4">
        <f t="shared" si="150"/>
        <v>137471</v>
      </c>
      <c r="AE300" s="21">
        <f t="shared" si="151"/>
        <v>-0.1336191809590479</v>
      </c>
      <c r="AG300" s="4">
        <f t="shared" si="152"/>
        <v>9901</v>
      </c>
      <c r="AH300" s="4">
        <v>3844</v>
      </c>
      <c r="AI300" s="4">
        <f t="shared" si="153"/>
        <v>6057</v>
      </c>
      <c r="AJ300" s="4">
        <f t="shared" si="154"/>
        <v>67653</v>
      </c>
      <c r="AK300" s="4">
        <f t="shared" si="63"/>
        <v>5637.75</v>
      </c>
      <c r="AL300" s="4">
        <f t="shared" si="155"/>
        <v>69818</v>
      </c>
      <c r="AM300" s="20">
        <v>7.8880921119078878E-2</v>
      </c>
    </row>
    <row r="301" spans="1:39" x14ac:dyDescent="0.3">
      <c r="A301" s="32">
        <v>39569</v>
      </c>
      <c r="B301" s="4">
        <f>'From State&amp;Country +Charts'!H314</f>
        <v>2385</v>
      </c>
      <c r="D301" s="4">
        <f t="shared" si="144"/>
        <v>27856</v>
      </c>
      <c r="F301" s="4">
        <f>'From State&amp;Country +Charts'!AN314</f>
        <v>1539</v>
      </c>
      <c r="H301" s="4">
        <f t="shared" si="145"/>
        <v>17754</v>
      </c>
      <c r="J301" s="4">
        <f>'From State&amp;Country +Charts'!AT314</f>
        <v>542</v>
      </c>
      <c r="L301" s="4">
        <f t="shared" si="146"/>
        <v>6705</v>
      </c>
      <c r="N301" s="4">
        <f>'From State&amp;Country +Charts'!F314</f>
        <v>536</v>
      </c>
      <c r="P301" s="4">
        <f t="shared" si="93"/>
        <v>5774</v>
      </c>
      <c r="R301" s="4">
        <f>'From State&amp;Country +Charts'!O314</f>
        <v>562</v>
      </c>
      <c r="T301" s="4">
        <f t="shared" si="94"/>
        <v>5798</v>
      </c>
      <c r="V301" s="7">
        <f t="shared" si="147"/>
        <v>0.19660374247794907</v>
      </c>
      <c r="W301" s="7">
        <f t="shared" si="148"/>
        <v>0.12686505646690296</v>
      </c>
      <c r="X301" s="7">
        <f t="shared" si="149"/>
        <v>4.4678921770670184E-2</v>
      </c>
      <c r="Y301" s="7">
        <f t="shared" si="82"/>
        <v>4.4184321160662766E-2</v>
      </c>
      <c r="Z301" s="7">
        <f t="shared" si="83"/>
        <v>4.6327590470694915E-2</v>
      </c>
      <c r="AC301" s="4">
        <f>'From State&amp;Country +Charts'!BR314</f>
        <v>12131</v>
      </c>
      <c r="AD301" s="4">
        <f t="shared" si="150"/>
        <v>139453</v>
      </c>
      <c r="AE301" s="21">
        <f t="shared" si="151"/>
        <v>0.19529017637205626</v>
      </c>
      <c r="AG301" s="4">
        <f t="shared" si="152"/>
        <v>12131</v>
      </c>
      <c r="AH301" s="4">
        <v>3706</v>
      </c>
      <c r="AI301" s="4">
        <f t="shared" si="153"/>
        <v>8425</v>
      </c>
      <c r="AJ301" s="4">
        <f t="shared" si="154"/>
        <v>71893</v>
      </c>
      <c r="AK301" s="4">
        <f t="shared" si="63"/>
        <v>5991.083333333333</v>
      </c>
      <c r="AL301" s="4">
        <f t="shared" si="155"/>
        <v>67560</v>
      </c>
      <c r="AM301" s="20">
        <v>8.7461874536311934E-2</v>
      </c>
    </row>
    <row r="302" spans="1:39" x14ac:dyDescent="0.3">
      <c r="A302" s="32">
        <v>39600</v>
      </c>
      <c r="B302" s="4">
        <f>'From State&amp;Country +Charts'!H315</f>
        <v>2034</v>
      </c>
      <c r="D302" s="4">
        <f t="shared" si="144"/>
        <v>27287</v>
      </c>
      <c r="F302" s="4">
        <f>'From State&amp;Country +Charts'!AN315</f>
        <v>1442</v>
      </c>
      <c r="H302" s="4">
        <f t="shared" si="145"/>
        <v>17589</v>
      </c>
      <c r="J302" s="4">
        <f>'From State&amp;Country +Charts'!AT315</f>
        <v>497</v>
      </c>
      <c r="L302" s="4">
        <f t="shared" si="146"/>
        <v>6593</v>
      </c>
      <c r="N302" s="4">
        <f>'From State&amp;Country +Charts'!F315</f>
        <v>524</v>
      </c>
      <c r="P302" s="4">
        <f t="shared" si="93"/>
        <v>5717</v>
      </c>
      <c r="R302" s="4">
        <f>'From State&amp;Country +Charts'!O315</f>
        <v>462</v>
      </c>
      <c r="T302" s="4">
        <f t="shared" si="94"/>
        <v>5745</v>
      </c>
      <c r="V302" s="7">
        <f t="shared" si="147"/>
        <v>0.18457350272232304</v>
      </c>
      <c r="W302" s="7">
        <f t="shared" si="148"/>
        <v>0.1308529945553539</v>
      </c>
      <c r="X302" s="7">
        <f t="shared" si="149"/>
        <v>4.509981851179673E-2</v>
      </c>
      <c r="Y302" s="7">
        <f t="shared" si="82"/>
        <v>4.7549909255898366E-2</v>
      </c>
      <c r="Z302" s="7">
        <f t="shared" si="83"/>
        <v>4.192377495462795E-2</v>
      </c>
      <c r="AC302" s="4">
        <f>'From State&amp;Country +Charts'!BR315</f>
        <v>11020</v>
      </c>
      <c r="AD302" s="4">
        <f t="shared" si="150"/>
        <v>137680</v>
      </c>
      <c r="AE302" s="21">
        <f t="shared" si="151"/>
        <v>-0.13859141718127099</v>
      </c>
      <c r="AG302" s="4">
        <f t="shared" si="152"/>
        <v>11020</v>
      </c>
      <c r="AH302" s="4">
        <v>6167</v>
      </c>
      <c r="AI302" s="4">
        <f t="shared" si="153"/>
        <v>4853</v>
      </c>
      <c r="AJ302" s="4">
        <f t="shared" si="154"/>
        <v>69909</v>
      </c>
      <c r="AK302" s="4">
        <f t="shared" si="63"/>
        <v>5825.75</v>
      </c>
      <c r="AL302" s="4">
        <f t="shared" si="155"/>
        <v>67771</v>
      </c>
      <c r="AM302" s="20">
        <v>8.9473684210526316E-2</v>
      </c>
    </row>
    <row r="303" spans="1:39" x14ac:dyDescent="0.3">
      <c r="A303" s="32">
        <v>39630</v>
      </c>
      <c r="B303" s="4">
        <f>'From State&amp;Country +Charts'!H316</f>
        <v>2289</v>
      </c>
      <c r="D303" s="4">
        <f t="shared" si="144"/>
        <v>27495</v>
      </c>
      <c r="F303" s="4">
        <f>'From State&amp;Country +Charts'!AN316</f>
        <v>1512</v>
      </c>
      <c r="H303" s="4">
        <f t="shared" si="145"/>
        <v>17834</v>
      </c>
      <c r="J303" s="4">
        <f>'From State&amp;Country +Charts'!AT316</f>
        <v>519</v>
      </c>
      <c r="L303" s="4">
        <f t="shared" si="146"/>
        <v>6623</v>
      </c>
      <c r="N303" s="4">
        <f>'From State&amp;Country +Charts'!F316</f>
        <v>492</v>
      </c>
      <c r="P303" s="4">
        <f t="shared" si="93"/>
        <v>5761</v>
      </c>
      <c r="R303" s="4">
        <f>'From State&amp;Country +Charts'!O316</f>
        <v>449</v>
      </c>
      <c r="T303" s="4">
        <f t="shared" si="94"/>
        <v>5807</v>
      </c>
      <c r="V303" s="7">
        <f t="shared" si="147"/>
        <v>0.19560758844641943</v>
      </c>
      <c r="W303" s="7">
        <f t="shared" si="148"/>
        <v>0.12920868227653393</v>
      </c>
      <c r="X303" s="7">
        <f t="shared" si="149"/>
        <v>4.4351392924286449E-2</v>
      </c>
      <c r="Y303" s="7">
        <f t="shared" si="82"/>
        <v>4.2044095026491195E-2</v>
      </c>
      <c r="Z303" s="7">
        <f t="shared" si="83"/>
        <v>3.8369509485558027E-2</v>
      </c>
      <c r="AC303" s="4">
        <f>'From State&amp;Country +Charts'!BR316</f>
        <v>11702</v>
      </c>
      <c r="AD303" s="4">
        <f t="shared" si="150"/>
        <v>139120</v>
      </c>
      <c r="AE303" s="21">
        <f t="shared" si="151"/>
        <v>0.14032352367959455</v>
      </c>
      <c r="AG303" s="4">
        <f t="shared" si="152"/>
        <v>11702</v>
      </c>
      <c r="AH303" s="4">
        <v>7204</v>
      </c>
      <c r="AI303" s="4">
        <f t="shared" si="153"/>
        <v>4498</v>
      </c>
      <c r="AJ303" s="4">
        <f t="shared" si="154"/>
        <v>71763</v>
      </c>
      <c r="AK303" s="4">
        <f t="shared" si="63"/>
        <v>5980.25</v>
      </c>
      <c r="AL303" s="4">
        <f t="shared" si="155"/>
        <v>67357</v>
      </c>
      <c r="AM303" s="20">
        <v>9.2291915911809949E-2</v>
      </c>
    </row>
    <row r="304" spans="1:39" x14ac:dyDescent="0.3">
      <c r="A304" s="32">
        <v>39661</v>
      </c>
      <c r="B304" s="4">
        <f>'From State&amp;Country +Charts'!H317</f>
        <v>2992</v>
      </c>
      <c r="D304" s="4">
        <f t="shared" ref="D304:D309" si="156">SUM(B293:B304)</f>
        <v>28018</v>
      </c>
      <c r="F304" s="4">
        <f>'From State&amp;Country +Charts'!AN317</f>
        <v>1935</v>
      </c>
      <c r="H304" s="4">
        <f t="shared" ref="H304:H309" si="157">SUM(F293:F304)</f>
        <v>18309</v>
      </c>
      <c r="J304" s="4">
        <f>'From State&amp;Country +Charts'!AT317</f>
        <v>715</v>
      </c>
      <c r="L304" s="4">
        <f t="shared" ref="L304:L309" si="158">SUM(J293:J304)</f>
        <v>6789</v>
      </c>
      <c r="N304" s="4">
        <f>'From State&amp;Country +Charts'!F317</f>
        <v>622</v>
      </c>
      <c r="P304" s="4">
        <f t="shared" si="93"/>
        <v>5867</v>
      </c>
      <c r="R304" s="4">
        <f>'From State&amp;Country +Charts'!O317</f>
        <v>614</v>
      </c>
      <c r="T304" s="4">
        <f t="shared" si="94"/>
        <v>5982</v>
      </c>
      <c r="V304" s="7">
        <f t="shared" ref="V304:V309" si="159">B304/AC304</f>
        <v>0.19641567649182695</v>
      </c>
      <c r="W304" s="7">
        <f t="shared" ref="W304:W309" si="160">F304/AC304</f>
        <v>0.12702684960283595</v>
      </c>
      <c r="X304" s="7">
        <f t="shared" ref="X304:X309" si="161">J304/AC304</f>
        <v>4.6937569749885118E-2</v>
      </c>
      <c r="Y304" s="7">
        <f t="shared" si="82"/>
        <v>4.0832403334865097E-2</v>
      </c>
      <c r="Z304" s="7">
        <f t="shared" si="83"/>
        <v>4.0307227729271977E-2</v>
      </c>
      <c r="AC304" s="4">
        <f>'From State&amp;Country +Charts'!BR317</f>
        <v>15233</v>
      </c>
      <c r="AD304" s="4">
        <f t="shared" ref="AD304:AD309" si="162">SUM(AC293:AC304)</f>
        <v>142612</v>
      </c>
      <c r="AE304" s="21">
        <f t="shared" ref="AE304:AE309" si="163">(AC304/AC292)-1</f>
        <v>0.29741929988927684</v>
      </c>
      <c r="AG304" s="4">
        <f t="shared" ref="AG304:AG309" si="164">AC304</f>
        <v>15233</v>
      </c>
      <c r="AH304" s="4">
        <v>6109</v>
      </c>
      <c r="AI304" s="4">
        <f t="shared" ref="AI304:AI309" si="165">AG304-AH304</f>
        <v>9124</v>
      </c>
      <c r="AJ304" s="4">
        <f t="shared" ref="AJ304:AJ309" si="166">SUM(AI293:AI304)</f>
        <v>74555</v>
      </c>
      <c r="AK304" s="4">
        <f t="shared" si="63"/>
        <v>6212.916666666667</v>
      </c>
      <c r="AL304" s="4">
        <f t="shared" ref="AL304:AL309" si="167">SUM(AH293:AH304)</f>
        <v>68057</v>
      </c>
      <c r="AM304" s="20">
        <v>8.5931858465174288E-2</v>
      </c>
    </row>
    <row r="305" spans="1:39" x14ac:dyDescent="0.3">
      <c r="A305" s="32">
        <v>39692</v>
      </c>
      <c r="B305" s="4">
        <f>'From State&amp;Country +Charts'!H318</f>
        <v>2598</v>
      </c>
      <c r="D305" s="4">
        <f t="shared" si="156"/>
        <v>27491</v>
      </c>
      <c r="F305" s="4">
        <f>'From State&amp;Country +Charts'!AN318</f>
        <v>1798</v>
      </c>
      <c r="H305" s="4">
        <f t="shared" si="157"/>
        <v>18164</v>
      </c>
      <c r="J305" s="4">
        <f>'From State&amp;Country +Charts'!AT318</f>
        <v>623</v>
      </c>
      <c r="L305" s="4">
        <f t="shared" si="158"/>
        <v>6708</v>
      </c>
      <c r="N305" s="4">
        <f>'From State&amp;Country +Charts'!F318</f>
        <v>582</v>
      </c>
      <c r="P305" s="4">
        <f t="shared" si="93"/>
        <v>5864</v>
      </c>
      <c r="R305" s="4">
        <f>'From State&amp;Country +Charts'!O318</f>
        <v>577</v>
      </c>
      <c r="T305" s="4">
        <f t="shared" si="94"/>
        <v>5954</v>
      </c>
      <c r="V305" s="7">
        <f t="shared" si="159"/>
        <v>0.19000950778907336</v>
      </c>
      <c r="W305" s="7">
        <f t="shared" si="160"/>
        <v>0.13150003656841952</v>
      </c>
      <c r="X305" s="7">
        <f t="shared" si="161"/>
        <v>4.5564250713084183E-2</v>
      </c>
      <c r="Y305" s="7">
        <f t="shared" si="82"/>
        <v>4.256564031302567E-2</v>
      </c>
      <c r="Z305" s="7">
        <f t="shared" si="83"/>
        <v>4.2199956117896585E-2</v>
      </c>
      <c r="AC305" s="4">
        <f>'From State&amp;Country +Charts'!BR318</f>
        <v>13673</v>
      </c>
      <c r="AD305" s="4">
        <f t="shared" si="162"/>
        <v>141071</v>
      </c>
      <c r="AE305" s="21">
        <f t="shared" si="163"/>
        <v>-0.10128828710398319</v>
      </c>
      <c r="AG305" s="4">
        <f t="shared" si="164"/>
        <v>13673</v>
      </c>
      <c r="AH305" s="4">
        <v>5739</v>
      </c>
      <c r="AI305" s="4">
        <f t="shared" si="165"/>
        <v>7934</v>
      </c>
      <c r="AJ305" s="4">
        <f t="shared" si="166"/>
        <v>70789</v>
      </c>
      <c r="AK305" s="4">
        <f t="shared" si="63"/>
        <v>5899.083333333333</v>
      </c>
      <c r="AL305" s="4">
        <f t="shared" si="167"/>
        <v>70282</v>
      </c>
      <c r="AM305" s="20">
        <v>8.2571491260147734E-2</v>
      </c>
    </row>
    <row r="306" spans="1:39" x14ac:dyDescent="0.3">
      <c r="A306" s="32">
        <v>39722</v>
      </c>
      <c r="B306" s="4">
        <f>'From State&amp;Country +Charts'!H319</f>
        <v>2718</v>
      </c>
      <c r="D306" s="4">
        <f t="shared" si="156"/>
        <v>27771</v>
      </c>
      <c r="F306" s="4">
        <f>'From State&amp;Country +Charts'!AN319</f>
        <v>1772</v>
      </c>
      <c r="H306" s="4">
        <f t="shared" si="157"/>
        <v>18291</v>
      </c>
      <c r="J306" s="4">
        <f>'From State&amp;Country +Charts'!AT319</f>
        <v>650</v>
      </c>
      <c r="L306" s="4">
        <f t="shared" si="158"/>
        <v>6755</v>
      </c>
      <c r="N306" s="4">
        <f>'From State&amp;Country +Charts'!F319</f>
        <v>570</v>
      </c>
      <c r="P306" s="4">
        <f t="shared" si="93"/>
        <v>5942</v>
      </c>
      <c r="R306" s="4">
        <f>'From State&amp;Country +Charts'!O319</f>
        <v>569</v>
      </c>
      <c r="T306" s="4">
        <f t="shared" si="94"/>
        <v>6032</v>
      </c>
      <c r="V306" s="7">
        <f t="shared" si="159"/>
        <v>0.20056080283353012</v>
      </c>
      <c r="W306" s="7">
        <f t="shared" si="160"/>
        <v>0.1307556080283353</v>
      </c>
      <c r="X306" s="7">
        <f t="shared" si="161"/>
        <v>4.796340023612751E-2</v>
      </c>
      <c r="Y306" s="7">
        <f t="shared" si="82"/>
        <v>4.2060212514757972E-2</v>
      </c>
      <c r="Z306" s="7">
        <f t="shared" si="83"/>
        <v>4.1986422668240847E-2</v>
      </c>
      <c r="AC306" s="4">
        <f>'From State&amp;Country +Charts'!BR319</f>
        <v>13552</v>
      </c>
      <c r="AD306" s="4">
        <f t="shared" si="162"/>
        <v>142313</v>
      </c>
      <c r="AE306" s="21">
        <f t="shared" si="163"/>
        <v>0.10089358245328994</v>
      </c>
      <c r="AG306" s="4">
        <f t="shared" si="164"/>
        <v>13552</v>
      </c>
      <c r="AH306" s="4">
        <v>5036</v>
      </c>
      <c r="AI306" s="4">
        <f t="shared" si="165"/>
        <v>8516</v>
      </c>
      <c r="AJ306" s="4">
        <f t="shared" si="166"/>
        <v>70737</v>
      </c>
      <c r="AK306" s="4">
        <f t="shared" ref="AK306:AK311" si="168">AJ306/12</f>
        <v>5894.75</v>
      </c>
      <c r="AL306" s="4">
        <f t="shared" si="167"/>
        <v>71576</v>
      </c>
      <c r="AM306" s="20">
        <v>8.5891381345926804E-2</v>
      </c>
    </row>
    <row r="307" spans="1:39" x14ac:dyDescent="0.3">
      <c r="A307" s="32">
        <v>39753</v>
      </c>
      <c r="B307" s="4">
        <f>'From State&amp;Country +Charts'!H320</f>
        <v>2298</v>
      </c>
      <c r="D307" s="4">
        <f t="shared" si="156"/>
        <v>28206</v>
      </c>
      <c r="F307" s="4">
        <f>'From State&amp;Country +Charts'!AN320</f>
        <v>1682</v>
      </c>
      <c r="H307" s="4">
        <f t="shared" si="157"/>
        <v>18706</v>
      </c>
      <c r="J307" s="4">
        <f>'From State&amp;Country +Charts'!AT320</f>
        <v>495</v>
      </c>
      <c r="L307" s="4">
        <f t="shared" si="158"/>
        <v>6787</v>
      </c>
      <c r="N307" s="4">
        <f>'From State&amp;Country +Charts'!F320</f>
        <v>419</v>
      </c>
      <c r="P307" s="4">
        <f t="shared" si="93"/>
        <v>5970</v>
      </c>
      <c r="R307" s="4">
        <f>'From State&amp;Country +Charts'!O320</f>
        <v>495</v>
      </c>
      <c r="T307" s="4">
        <f t="shared" si="94"/>
        <v>6150</v>
      </c>
      <c r="V307" s="7">
        <f t="shared" si="159"/>
        <v>0.19634313055365687</v>
      </c>
      <c r="W307" s="7">
        <f t="shared" si="160"/>
        <v>0.14371155160628846</v>
      </c>
      <c r="X307" s="7">
        <f t="shared" si="161"/>
        <v>4.2293233082706765E-2</v>
      </c>
      <c r="Y307" s="7">
        <f t="shared" si="82"/>
        <v>3.5799726589200276E-2</v>
      </c>
      <c r="Z307" s="7">
        <f t="shared" si="83"/>
        <v>4.2293233082706765E-2</v>
      </c>
      <c r="AC307" s="4">
        <f>'From State&amp;Country +Charts'!BR320</f>
        <v>11704</v>
      </c>
      <c r="AD307" s="4">
        <f t="shared" si="162"/>
        <v>144556</v>
      </c>
      <c r="AE307" s="21">
        <f t="shared" si="163"/>
        <v>0.2370785329246381</v>
      </c>
      <c r="AG307" s="4">
        <f t="shared" si="164"/>
        <v>11704</v>
      </c>
      <c r="AH307" s="4">
        <v>4897</v>
      </c>
      <c r="AI307" s="4">
        <f t="shared" si="165"/>
        <v>6807</v>
      </c>
      <c r="AJ307" s="4">
        <f t="shared" si="166"/>
        <v>73418</v>
      </c>
      <c r="AK307" s="4">
        <f t="shared" si="168"/>
        <v>6118.166666666667</v>
      </c>
      <c r="AL307" s="4">
        <f t="shared" si="167"/>
        <v>71138</v>
      </c>
      <c r="AM307" s="20">
        <v>0.10116199589883801</v>
      </c>
    </row>
    <row r="308" spans="1:39" x14ac:dyDescent="0.3">
      <c r="A308" s="32">
        <v>39783</v>
      </c>
      <c r="B308" s="4">
        <f>'From State&amp;Country +Charts'!H321</f>
        <v>1475</v>
      </c>
      <c r="D308" s="4">
        <f t="shared" si="156"/>
        <v>27408</v>
      </c>
      <c r="F308" s="4">
        <f>'From State&amp;Country +Charts'!AN321</f>
        <v>1121</v>
      </c>
      <c r="H308" s="4">
        <f t="shared" si="157"/>
        <v>18353</v>
      </c>
      <c r="J308" s="4">
        <f>'From State&amp;Country +Charts'!AT321</f>
        <v>311</v>
      </c>
      <c r="L308" s="4">
        <f t="shared" si="158"/>
        <v>6505</v>
      </c>
      <c r="N308" s="4">
        <f>'From State&amp;Country +Charts'!F321</f>
        <v>316</v>
      </c>
      <c r="P308" s="4">
        <f t="shared" si="93"/>
        <v>5832</v>
      </c>
      <c r="R308" s="4">
        <f>'From State&amp;Country +Charts'!O321</f>
        <v>324</v>
      </c>
      <c r="T308" s="4">
        <f t="shared" si="94"/>
        <v>5975</v>
      </c>
      <c r="V308" s="7">
        <f t="shared" si="159"/>
        <v>0.19583112055231014</v>
      </c>
      <c r="W308" s="7">
        <f t="shared" si="160"/>
        <v>0.1488316516197557</v>
      </c>
      <c r="X308" s="7">
        <f t="shared" si="161"/>
        <v>4.1290493892724378E-2</v>
      </c>
      <c r="Y308" s="7">
        <f t="shared" si="82"/>
        <v>4.1954328199681361E-2</v>
      </c>
      <c r="Z308" s="7">
        <f t="shared" si="83"/>
        <v>4.3016463090812536E-2</v>
      </c>
      <c r="AC308" s="4">
        <f>'From State&amp;Country +Charts'!BR321</f>
        <v>7532</v>
      </c>
      <c r="AD308" s="4">
        <f t="shared" si="162"/>
        <v>140394</v>
      </c>
      <c r="AE308" s="21">
        <f t="shared" si="163"/>
        <v>-0.35590901316914658</v>
      </c>
      <c r="AG308" s="4">
        <f t="shared" si="164"/>
        <v>7532</v>
      </c>
      <c r="AH308" s="4">
        <v>3748</v>
      </c>
      <c r="AI308" s="4">
        <f t="shared" si="165"/>
        <v>3784</v>
      </c>
      <c r="AJ308" s="4">
        <f t="shared" si="166"/>
        <v>72842</v>
      </c>
      <c r="AK308" s="4">
        <f t="shared" si="168"/>
        <v>6070.166666666667</v>
      </c>
      <c r="AL308" s="4">
        <f t="shared" si="167"/>
        <v>67552</v>
      </c>
      <c r="AM308" s="20">
        <v>9.3866171003717469E-2</v>
      </c>
    </row>
    <row r="309" spans="1:39" x14ac:dyDescent="0.3">
      <c r="A309" s="32">
        <v>39814</v>
      </c>
      <c r="B309" s="4">
        <f>'From State&amp;Country +Charts'!H322</f>
        <v>2295</v>
      </c>
      <c r="D309" s="4">
        <f t="shared" si="156"/>
        <v>27601</v>
      </c>
      <c r="F309" s="4">
        <f>'From State&amp;Country +Charts'!AN322</f>
        <v>1746</v>
      </c>
      <c r="H309" s="4">
        <f t="shared" si="157"/>
        <v>18778</v>
      </c>
      <c r="J309" s="4">
        <f>'From State&amp;Country +Charts'!AT322</f>
        <v>552</v>
      </c>
      <c r="L309" s="4">
        <f t="shared" si="158"/>
        <v>6569</v>
      </c>
      <c r="N309" s="4">
        <f>'From State&amp;Country +Charts'!F322</f>
        <v>486</v>
      </c>
      <c r="P309" s="4">
        <f t="shared" si="93"/>
        <v>5890</v>
      </c>
      <c r="R309" s="4">
        <f>'From State&amp;Country +Charts'!O322</f>
        <v>472</v>
      </c>
      <c r="T309" s="4">
        <f t="shared" si="94"/>
        <v>5995</v>
      </c>
      <c r="V309" s="7">
        <f t="shared" si="159"/>
        <v>0.19508670520231214</v>
      </c>
      <c r="W309" s="7">
        <f t="shared" si="160"/>
        <v>0.14841890513430805</v>
      </c>
      <c r="X309" s="7">
        <f t="shared" si="161"/>
        <v>4.6922815368922136E-2</v>
      </c>
      <c r="Y309" s="7">
        <f t="shared" si="82"/>
        <v>4.1312478748724922E-2</v>
      </c>
      <c r="Z309" s="7">
        <f t="shared" si="83"/>
        <v>4.0122407344440669E-2</v>
      </c>
      <c r="AC309" s="4">
        <f>'From State&amp;Country +Charts'!BR322</f>
        <v>11764</v>
      </c>
      <c r="AD309" s="4">
        <f t="shared" si="162"/>
        <v>141903</v>
      </c>
      <c r="AE309" s="21">
        <f t="shared" si="163"/>
        <v>0.14714773281326177</v>
      </c>
      <c r="AG309" s="4">
        <f t="shared" si="164"/>
        <v>11764</v>
      </c>
      <c r="AH309" s="4">
        <v>7622</v>
      </c>
      <c r="AI309" s="4">
        <f t="shared" si="165"/>
        <v>4142</v>
      </c>
      <c r="AJ309" s="4">
        <f t="shared" si="166"/>
        <v>75008</v>
      </c>
      <c r="AK309" s="4">
        <f t="shared" si="168"/>
        <v>6250.666666666667</v>
      </c>
      <c r="AL309" s="4">
        <f t="shared" si="167"/>
        <v>66895</v>
      </c>
      <c r="AM309" s="20">
        <v>8.9170350221013259E-2</v>
      </c>
    </row>
    <row r="310" spans="1:39" x14ac:dyDescent="0.3">
      <c r="A310" s="32">
        <v>39845</v>
      </c>
      <c r="B310" s="4">
        <f>'From State&amp;Country +Charts'!H323</f>
        <v>1861</v>
      </c>
      <c r="D310" s="4">
        <f t="shared" ref="D310:D317" si="169">SUM(B299:B310)</f>
        <v>27394</v>
      </c>
      <c r="F310" s="4">
        <f>'From State&amp;Country +Charts'!AN323</f>
        <v>1443</v>
      </c>
      <c r="H310" s="4">
        <f t="shared" ref="H310:H317" si="170">SUM(F299:F310)</f>
        <v>18863</v>
      </c>
      <c r="J310" s="4">
        <f>'From State&amp;Country +Charts'!AT323</f>
        <v>458</v>
      </c>
      <c r="L310" s="4">
        <f t="shared" ref="L310:L317" si="171">SUM(J299:J310)</f>
        <v>6483</v>
      </c>
      <c r="N310" s="4">
        <f>'From State&amp;Country +Charts'!F323</f>
        <v>392</v>
      </c>
      <c r="P310" s="4">
        <f t="shared" si="93"/>
        <v>5845</v>
      </c>
      <c r="R310" s="4">
        <f>'From State&amp;Country +Charts'!O323</f>
        <v>417</v>
      </c>
      <c r="T310" s="4">
        <f t="shared" si="94"/>
        <v>5936</v>
      </c>
      <c r="V310" s="7">
        <f t="shared" ref="V310:V317" si="172">B310/AC310</f>
        <v>0.18933767422932141</v>
      </c>
      <c r="W310" s="7">
        <f t="shared" ref="W310:W317" si="173">F310/AC310</f>
        <v>0.14681045884627122</v>
      </c>
      <c r="X310" s="7">
        <f t="shared" ref="X310:X317" si="174">J310/AC310</f>
        <v>4.6596805371858785E-2</v>
      </c>
      <c r="Y310" s="7">
        <f t="shared" si="82"/>
        <v>3.9881981890324547E-2</v>
      </c>
      <c r="Z310" s="7">
        <f t="shared" si="83"/>
        <v>4.2425475633329941E-2</v>
      </c>
      <c r="AC310" s="4">
        <f>'From State&amp;Country +Charts'!BR323</f>
        <v>9829</v>
      </c>
      <c r="AD310" s="4">
        <f t="shared" ref="AD310:AD317" si="175">SUM(AC299:AC310)</f>
        <v>141036</v>
      </c>
      <c r="AE310" s="21">
        <f t="shared" ref="AE310:AE317" si="176">(AC310/AC298)-1</f>
        <v>-8.1058339566193016E-2</v>
      </c>
      <c r="AG310" s="4">
        <f t="shared" ref="AG310:AG317" si="177">AC310</f>
        <v>9829</v>
      </c>
      <c r="AH310" s="4">
        <v>3958</v>
      </c>
      <c r="AI310" s="4">
        <f t="shared" ref="AI310:AI317" si="178">AG310-AH310</f>
        <v>5871</v>
      </c>
      <c r="AJ310" s="4">
        <f t="shared" ref="AJ310:AJ317" si="179">SUM(AI299:AI310)</f>
        <v>76698</v>
      </c>
      <c r="AK310" s="4">
        <f t="shared" si="168"/>
        <v>6391.5</v>
      </c>
      <c r="AL310" s="4">
        <f t="shared" ref="AL310:AL317" si="180">SUM(AH299:AH310)</f>
        <v>64338</v>
      </c>
      <c r="AM310" s="20">
        <v>9.6449282734764469E-2</v>
      </c>
    </row>
    <row r="311" spans="1:39" x14ac:dyDescent="0.3">
      <c r="A311" s="32">
        <v>39873</v>
      </c>
      <c r="B311" s="4">
        <f>'From State&amp;Country +Charts'!H324</f>
        <v>1792</v>
      </c>
      <c r="D311" s="4">
        <f t="shared" si="169"/>
        <v>26690</v>
      </c>
      <c r="F311" s="4">
        <f>'From State&amp;Country +Charts'!AN324</f>
        <v>1504</v>
      </c>
      <c r="H311" s="4">
        <f t="shared" si="170"/>
        <v>18694</v>
      </c>
      <c r="J311" s="4">
        <f>'From State&amp;Country +Charts'!AT324</f>
        <v>439</v>
      </c>
      <c r="L311" s="4">
        <f t="shared" si="171"/>
        <v>6273</v>
      </c>
      <c r="N311" s="4">
        <f>'From State&amp;Country +Charts'!F324</f>
        <v>397</v>
      </c>
      <c r="P311" s="4">
        <f t="shared" si="93"/>
        <v>5751</v>
      </c>
      <c r="R311" s="4">
        <f>'From State&amp;Country +Charts'!O324</f>
        <v>431</v>
      </c>
      <c r="T311" s="4">
        <f t="shared" si="94"/>
        <v>5806</v>
      </c>
      <c r="V311" s="7">
        <f t="shared" si="172"/>
        <v>0.18455200823892895</v>
      </c>
      <c r="W311" s="7">
        <f t="shared" si="173"/>
        <v>0.1548918640576725</v>
      </c>
      <c r="X311" s="7">
        <f t="shared" si="174"/>
        <v>4.5211122554067971E-2</v>
      </c>
      <c r="Y311" s="7">
        <f t="shared" si="82"/>
        <v>4.0885684860968073E-2</v>
      </c>
      <c r="Z311" s="7">
        <f t="shared" si="83"/>
        <v>4.4387229660144183E-2</v>
      </c>
      <c r="AC311" s="4">
        <f>'From State&amp;Country +Charts'!BR324</f>
        <v>9710</v>
      </c>
      <c r="AD311" s="4">
        <f t="shared" si="175"/>
        <v>137751</v>
      </c>
      <c r="AE311" s="21">
        <f t="shared" si="176"/>
        <v>-0.25278953443632168</v>
      </c>
      <c r="AG311" s="4">
        <f t="shared" si="177"/>
        <v>9710</v>
      </c>
      <c r="AH311" s="4">
        <v>6044</v>
      </c>
      <c r="AI311" s="4">
        <f t="shared" si="178"/>
        <v>3666</v>
      </c>
      <c r="AJ311" s="4">
        <f t="shared" si="179"/>
        <v>73677</v>
      </c>
      <c r="AK311" s="4">
        <f t="shared" si="168"/>
        <v>6139.75</v>
      </c>
      <c r="AL311" s="4">
        <f t="shared" si="180"/>
        <v>64074</v>
      </c>
      <c r="AM311" s="20">
        <v>9.7219361483007208E-2</v>
      </c>
    </row>
    <row r="312" spans="1:39" x14ac:dyDescent="0.3">
      <c r="A312" s="32">
        <v>39904</v>
      </c>
      <c r="B312" s="4">
        <f>'From State&amp;Country +Charts'!H325</f>
        <v>1724</v>
      </c>
      <c r="D312" s="4">
        <f t="shared" si="169"/>
        <v>26461</v>
      </c>
      <c r="F312" s="4">
        <f>'From State&amp;Country +Charts'!AN325</f>
        <v>1449</v>
      </c>
      <c r="H312" s="4">
        <f t="shared" si="170"/>
        <v>18943</v>
      </c>
      <c r="J312" s="4">
        <f>'From State&amp;Country +Charts'!AT325</f>
        <v>421</v>
      </c>
      <c r="L312" s="4">
        <f t="shared" si="171"/>
        <v>6222</v>
      </c>
      <c r="N312" s="4">
        <f>'From State&amp;Country +Charts'!F325</f>
        <v>399</v>
      </c>
      <c r="P312" s="4">
        <f t="shared" si="93"/>
        <v>5735</v>
      </c>
      <c r="R312" s="4">
        <f>'From State&amp;Country +Charts'!O325</f>
        <v>405</v>
      </c>
      <c r="T312" s="4">
        <f t="shared" si="94"/>
        <v>5777</v>
      </c>
      <c r="V312" s="7">
        <f t="shared" si="172"/>
        <v>0.18718783930510316</v>
      </c>
      <c r="W312" s="7">
        <f t="shared" si="173"/>
        <v>0.15732899022801303</v>
      </c>
      <c r="X312" s="7">
        <f t="shared" si="174"/>
        <v>4.5711183496199785E-2</v>
      </c>
      <c r="Y312" s="7">
        <f t="shared" si="82"/>
        <v>4.3322475570032576E-2</v>
      </c>
      <c r="Z312" s="7">
        <f t="shared" si="83"/>
        <v>4.3973941368078175E-2</v>
      </c>
      <c r="AC312" s="4">
        <f>'From State&amp;Country +Charts'!BR325</f>
        <v>9210</v>
      </c>
      <c r="AD312" s="4">
        <f t="shared" si="175"/>
        <v>137060</v>
      </c>
      <c r="AE312" s="21">
        <f t="shared" si="176"/>
        <v>-6.979093020906979E-2</v>
      </c>
      <c r="AG312" s="4">
        <f t="shared" si="177"/>
        <v>9210</v>
      </c>
      <c r="AH312" s="4">
        <v>4495</v>
      </c>
      <c r="AI312" s="4">
        <f t="shared" si="178"/>
        <v>4715</v>
      </c>
      <c r="AJ312" s="4">
        <f t="shared" si="179"/>
        <v>72335</v>
      </c>
      <c r="AK312" s="4">
        <f t="shared" ref="AK312:AK317" si="181">AJ312/12</f>
        <v>6027.916666666667</v>
      </c>
      <c r="AL312" s="4">
        <f t="shared" si="180"/>
        <v>64725</v>
      </c>
      <c r="AM312" s="20">
        <v>9.2833876221498371E-2</v>
      </c>
    </row>
    <row r="313" spans="1:39" x14ac:dyDescent="0.3">
      <c r="A313" s="32">
        <v>39934</v>
      </c>
      <c r="B313" s="4">
        <f>'From State&amp;Country +Charts'!H326</f>
        <v>2359</v>
      </c>
      <c r="D313" s="4">
        <f t="shared" si="169"/>
        <v>26435</v>
      </c>
      <c r="F313" s="4">
        <f>'From State&amp;Country +Charts'!AN326</f>
        <v>2066</v>
      </c>
      <c r="H313" s="4">
        <f t="shared" si="170"/>
        <v>19470</v>
      </c>
      <c r="J313" s="4">
        <f>'From State&amp;Country +Charts'!AT326</f>
        <v>592</v>
      </c>
      <c r="L313" s="4">
        <f t="shared" si="171"/>
        <v>6272</v>
      </c>
      <c r="N313" s="4">
        <f>'From State&amp;Country +Charts'!F326</f>
        <v>620</v>
      </c>
      <c r="P313" s="4">
        <f t="shared" si="93"/>
        <v>5819</v>
      </c>
      <c r="R313" s="4">
        <f>'From State&amp;Country +Charts'!O326</f>
        <v>552</v>
      </c>
      <c r="T313" s="4">
        <f t="shared" si="94"/>
        <v>5767</v>
      </c>
      <c r="V313" s="7">
        <f t="shared" si="172"/>
        <v>0.17909201336167629</v>
      </c>
      <c r="W313" s="7">
        <f t="shared" si="173"/>
        <v>0.15684785909505011</v>
      </c>
      <c r="X313" s="7">
        <f t="shared" si="174"/>
        <v>4.49438202247191E-2</v>
      </c>
      <c r="Y313" s="7">
        <f t="shared" si="82"/>
        <v>4.7069541451563925E-2</v>
      </c>
      <c r="Z313" s="7">
        <f t="shared" si="83"/>
        <v>4.1907075614940781E-2</v>
      </c>
      <c r="AC313" s="4">
        <f>'From State&amp;Country +Charts'!BR326</f>
        <v>13172</v>
      </c>
      <c r="AD313" s="4">
        <f t="shared" si="175"/>
        <v>138101</v>
      </c>
      <c r="AE313" s="21">
        <f t="shared" si="176"/>
        <v>8.5813205836287265E-2</v>
      </c>
      <c r="AG313" s="4">
        <f t="shared" si="177"/>
        <v>13172</v>
      </c>
      <c r="AH313" s="4">
        <v>3606</v>
      </c>
      <c r="AI313" s="4">
        <f t="shared" si="178"/>
        <v>9566</v>
      </c>
      <c r="AJ313" s="4">
        <f t="shared" si="179"/>
        <v>73476</v>
      </c>
      <c r="AK313" s="4">
        <f t="shared" si="181"/>
        <v>6123</v>
      </c>
      <c r="AL313" s="4">
        <f t="shared" si="180"/>
        <v>64625</v>
      </c>
      <c r="AM313" s="20">
        <v>9.2013361676283031E-2</v>
      </c>
    </row>
    <row r="314" spans="1:39" x14ac:dyDescent="0.3">
      <c r="A314" s="32">
        <v>39965</v>
      </c>
      <c r="B314" s="4">
        <f>'From State&amp;Country +Charts'!H327</f>
        <v>1786</v>
      </c>
      <c r="D314" s="4">
        <f t="shared" si="169"/>
        <v>26187</v>
      </c>
      <c r="F314" s="4">
        <f>'From State&amp;Country +Charts'!AN327</f>
        <v>1494</v>
      </c>
      <c r="H314" s="4">
        <f t="shared" si="170"/>
        <v>19522</v>
      </c>
      <c r="J314" s="4">
        <f>'From State&amp;Country +Charts'!AT327</f>
        <v>424</v>
      </c>
      <c r="L314" s="4">
        <f t="shared" si="171"/>
        <v>6199</v>
      </c>
      <c r="N314" s="4">
        <f>'From State&amp;Country +Charts'!F327</f>
        <v>405</v>
      </c>
      <c r="P314" s="4">
        <f t="shared" si="93"/>
        <v>5700</v>
      </c>
      <c r="R314" s="4">
        <f>'From State&amp;Country +Charts'!O327</f>
        <v>344</v>
      </c>
      <c r="T314" s="4">
        <f t="shared" si="94"/>
        <v>5649</v>
      </c>
      <c r="V314" s="7">
        <f t="shared" si="172"/>
        <v>0.18492441499275211</v>
      </c>
      <c r="W314" s="7">
        <f t="shared" si="173"/>
        <v>0.15469041209360115</v>
      </c>
      <c r="X314" s="7">
        <f t="shared" si="174"/>
        <v>4.3901428867260305E-2</v>
      </c>
      <c r="Y314" s="7">
        <f t="shared" si="82"/>
        <v>4.1934147856699112E-2</v>
      </c>
      <c r="Z314" s="7">
        <f t="shared" si="83"/>
        <v>3.5618140401739488E-2</v>
      </c>
      <c r="AC314" s="4">
        <f>'From State&amp;Country +Charts'!BR327</f>
        <v>9658</v>
      </c>
      <c r="AD314" s="4">
        <f t="shared" si="175"/>
        <v>136739</v>
      </c>
      <c r="AE314" s="21">
        <f t="shared" si="176"/>
        <v>-0.12359346642468239</v>
      </c>
      <c r="AG314" s="4">
        <f t="shared" si="177"/>
        <v>9658</v>
      </c>
      <c r="AH314" s="4">
        <v>4209</v>
      </c>
      <c r="AI314" s="4">
        <f t="shared" si="178"/>
        <v>5449</v>
      </c>
      <c r="AJ314" s="4">
        <f t="shared" si="179"/>
        <v>74072</v>
      </c>
      <c r="AK314" s="4">
        <f t="shared" si="181"/>
        <v>6172.666666666667</v>
      </c>
      <c r="AL314" s="4">
        <f t="shared" si="180"/>
        <v>62667</v>
      </c>
      <c r="AM314" s="20">
        <v>9.9088838268792709E-2</v>
      </c>
    </row>
    <row r="315" spans="1:39" x14ac:dyDescent="0.3">
      <c r="A315" s="32">
        <v>39995</v>
      </c>
      <c r="B315" s="4">
        <f>'From State&amp;Country +Charts'!H328</f>
        <v>2008</v>
      </c>
      <c r="D315" s="4">
        <f t="shared" si="169"/>
        <v>25906</v>
      </c>
      <c r="F315" s="4">
        <f>'From State&amp;Country +Charts'!AN328</f>
        <v>1398</v>
      </c>
      <c r="H315" s="4">
        <f t="shared" si="170"/>
        <v>19408</v>
      </c>
      <c r="J315" s="4">
        <f>'From State&amp;Country +Charts'!AT328</f>
        <v>491</v>
      </c>
      <c r="L315" s="4">
        <f t="shared" si="171"/>
        <v>6171</v>
      </c>
      <c r="N315" s="4">
        <f>'From State&amp;Country +Charts'!F328</f>
        <v>395</v>
      </c>
      <c r="P315" s="4">
        <f t="shared" si="93"/>
        <v>5603</v>
      </c>
      <c r="R315" s="4">
        <f>'From State&amp;Country +Charts'!O328</f>
        <v>417</v>
      </c>
      <c r="T315" s="4">
        <f t="shared" si="94"/>
        <v>5617</v>
      </c>
      <c r="V315" s="7">
        <f t="shared" si="172"/>
        <v>0.19533073929961089</v>
      </c>
      <c r="W315" s="7">
        <f t="shared" si="173"/>
        <v>0.13599221789883267</v>
      </c>
      <c r="X315" s="7">
        <f t="shared" si="174"/>
        <v>4.7762645914396884E-2</v>
      </c>
      <c r="Y315" s="7">
        <f t="shared" si="82"/>
        <v>3.8424124513618679E-2</v>
      </c>
      <c r="Z315" s="7">
        <f t="shared" si="83"/>
        <v>4.0564202334630352E-2</v>
      </c>
      <c r="AC315" s="4">
        <f>'From State&amp;Country +Charts'!BR328</f>
        <v>10280</v>
      </c>
      <c r="AD315" s="4">
        <f t="shared" si="175"/>
        <v>135317</v>
      </c>
      <c r="AE315" s="21">
        <f t="shared" si="176"/>
        <v>-0.12151768928388307</v>
      </c>
      <c r="AG315" s="4">
        <f t="shared" si="177"/>
        <v>10280</v>
      </c>
      <c r="AH315" s="4">
        <v>4331</v>
      </c>
      <c r="AI315" s="4">
        <f t="shared" si="178"/>
        <v>5949</v>
      </c>
      <c r="AJ315" s="4">
        <f t="shared" si="179"/>
        <v>75523</v>
      </c>
      <c r="AK315" s="4">
        <f t="shared" si="181"/>
        <v>6293.583333333333</v>
      </c>
      <c r="AL315" s="4">
        <f t="shared" si="180"/>
        <v>59794</v>
      </c>
      <c r="AM315" s="20">
        <v>8.6381322957198442E-2</v>
      </c>
    </row>
    <row r="316" spans="1:39" x14ac:dyDescent="0.3">
      <c r="A316" s="32">
        <v>40026</v>
      </c>
      <c r="B316" s="4">
        <f>'From State&amp;Country +Charts'!H329</f>
        <v>2611</v>
      </c>
      <c r="D316" s="4">
        <f t="shared" si="169"/>
        <v>25525</v>
      </c>
      <c r="F316" s="4">
        <f>'From State&amp;Country +Charts'!AN329</f>
        <v>1996</v>
      </c>
      <c r="H316" s="4">
        <f t="shared" si="170"/>
        <v>19469</v>
      </c>
      <c r="J316" s="4">
        <f>'From State&amp;Country +Charts'!AT329</f>
        <v>672</v>
      </c>
      <c r="L316" s="4">
        <f t="shared" si="171"/>
        <v>6128</v>
      </c>
      <c r="N316" s="4">
        <f>'From State&amp;Country +Charts'!F329</f>
        <v>552</v>
      </c>
      <c r="P316" s="4">
        <f t="shared" si="93"/>
        <v>5533</v>
      </c>
      <c r="R316" s="4">
        <f>'From State&amp;Country +Charts'!O329</f>
        <v>537</v>
      </c>
      <c r="T316" s="4">
        <f t="shared" si="94"/>
        <v>5540</v>
      </c>
      <c r="V316" s="7">
        <f t="shared" si="172"/>
        <v>0.18735648679678529</v>
      </c>
      <c r="W316" s="7">
        <f t="shared" si="173"/>
        <v>0.14322617680826635</v>
      </c>
      <c r="X316" s="7">
        <f t="shared" si="174"/>
        <v>4.8220436280137773E-2</v>
      </c>
      <c r="Y316" s="7">
        <f t="shared" si="82"/>
        <v>3.9609644087256028E-2</v>
      </c>
      <c r="Z316" s="7">
        <f t="shared" si="83"/>
        <v>3.853329506314581E-2</v>
      </c>
      <c r="AC316" s="4">
        <f>'From State&amp;Country +Charts'!BR329</f>
        <v>13936</v>
      </c>
      <c r="AD316" s="4">
        <f t="shared" si="175"/>
        <v>134020</v>
      </c>
      <c r="AE316" s="21">
        <f t="shared" si="176"/>
        <v>-8.5144095056784663E-2</v>
      </c>
      <c r="AG316" s="4">
        <f t="shared" si="177"/>
        <v>13936</v>
      </c>
      <c r="AH316" s="4">
        <v>1947</v>
      </c>
      <c r="AI316" s="4">
        <f t="shared" si="178"/>
        <v>11989</v>
      </c>
      <c r="AJ316" s="4">
        <f t="shared" si="179"/>
        <v>78388</v>
      </c>
      <c r="AK316" s="4">
        <f t="shared" si="181"/>
        <v>6532.333333333333</v>
      </c>
      <c r="AL316" s="4">
        <f t="shared" si="180"/>
        <v>55632</v>
      </c>
      <c r="AM316" s="20">
        <v>9.2278989667049366E-2</v>
      </c>
    </row>
    <row r="317" spans="1:39" x14ac:dyDescent="0.3">
      <c r="A317" s="32">
        <v>40057</v>
      </c>
      <c r="B317" s="4">
        <f>'From State&amp;Country +Charts'!H330</f>
        <v>2123</v>
      </c>
      <c r="D317" s="4">
        <f t="shared" si="169"/>
        <v>25050</v>
      </c>
      <c r="F317" s="4">
        <f>'From State&amp;Country +Charts'!AN330</f>
        <v>1578</v>
      </c>
      <c r="H317" s="4">
        <f t="shared" si="170"/>
        <v>19249</v>
      </c>
      <c r="J317" s="4">
        <f>'From State&amp;Country +Charts'!AT330</f>
        <v>554</v>
      </c>
      <c r="L317" s="4">
        <f t="shared" si="171"/>
        <v>6059</v>
      </c>
      <c r="N317" s="4">
        <f>'From State&amp;Country +Charts'!F330</f>
        <v>454</v>
      </c>
      <c r="P317" s="4">
        <f t="shared" si="93"/>
        <v>5405</v>
      </c>
      <c r="R317" s="4">
        <f>'From State&amp;Country +Charts'!O330</f>
        <v>474</v>
      </c>
      <c r="T317" s="4">
        <f t="shared" si="94"/>
        <v>5437</v>
      </c>
      <c r="V317" s="7">
        <f t="shared" si="172"/>
        <v>0.1860811639933386</v>
      </c>
      <c r="W317" s="7">
        <f t="shared" si="173"/>
        <v>0.13831185905863791</v>
      </c>
      <c r="X317" s="7">
        <f t="shared" si="174"/>
        <v>4.8558155841879218E-2</v>
      </c>
      <c r="Y317" s="7">
        <f t="shared" si="82"/>
        <v>3.9793145762117628E-2</v>
      </c>
      <c r="Z317" s="7">
        <f t="shared" si="83"/>
        <v>4.1546147778069947E-2</v>
      </c>
      <c r="AC317" s="4">
        <f>'From State&amp;Country +Charts'!BR330</f>
        <v>11409</v>
      </c>
      <c r="AD317" s="4">
        <f t="shared" si="175"/>
        <v>131756</v>
      </c>
      <c r="AE317" s="21">
        <f t="shared" si="176"/>
        <v>-0.1655818035544504</v>
      </c>
      <c r="AG317" s="4">
        <f t="shared" si="177"/>
        <v>11409</v>
      </c>
      <c r="AH317" s="4">
        <v>4833</v>
      </c>
      <c r="AI317" s="4">
        <f t="shared" si="178"/>
        <v>6576</v>
      </c>
      <c r="AJ317" s="4">
        <f t="shared" si="179"/>
        <v>77030</v>
      </c>
      <c r="AK317" s="4">
        <f t="shared" si="181"/>
        <v>6419.166666666667</v>
      </c>
      <c r="AL317" s="4">
        <f t="shared" si="180"/>
        <v>54726</v>
      </c>
      <c r="AM317" s="20">
        <v>8.8526601805592076E-2</v>
      </c>
    </row>
    <row r="318" spans="1:39" x14ac:dyDescent="0.3">
      <c r="A318" s="32">
        <v>40087</v>
      </c>
      <c r="B318" s="4">
        <f>'From State&amp;Country +Charts'!H331</f>
        <v>2409</v>
      </c>
      <c r="D318" s="4">
        <f t="shared" ref="D318:D323" si="182">SUM(B307:B318)</f>
        <v>24741</v>
      </c>
      <c r="F318" s="4">
        <f>'From State&amp;Country +Charts'!AN331</f>
        <v>2052</v>
      </c>
      <c r="H318" s="4">
        <f t="shared" ref="H318:H323" si="183">SUM(F307:F318)</f>
        <v>19529</v>
      </c>
      <c r="J318" s="4">
        <f>'From State&amp;Country +Charts'!AT331</f>
        <v>595</v>
      </c>
      <c r="L318" s="4">
        <f t="shared" ref="L318:L323" si="184">SUM(J307:J318)</f>
        <v>6004</v>
      </c>
      <c r="N318" s="4">
        <f>'From State&amp;Country +Charts'!F331</f>
        <v>514</v>
      </c>
      <c r="P318" s="4">
        <f t="shared" si="93"/>
        <v>5349</v>
      </c>
      <c r="R318" s="4">
        <f>'From State&amp;Country +Charts'!O331</f>
        <v>501</v>
      </c>
      <c r="T318" s="4">
        <f t="shared" si="94"/>
        <v>5369</v>
      </c>
      <c r="V318" s="7">
        <f t="shared" ref="V318:V323" si="185">B318/AC318</f>
        <v>0.18134598012646794</v>
      </c>
      <c r="W318" s="7">
        <f t="shared" ref="W318:W323" si="186">F318/AC318</f>
        <v>0.15447154471544716</v>
      </c>
      <c r="X318" s="7">
        <f t="shared" ref="X318:X323" si="187">J318/AC318</f>
        <v>4.479072568503463E-2</v>
      </c>
      <c r="Y318" s="7">
        <f t="shared" si="82"/>
        <v>3.8693164709424875E-2</v>
      </c>
      <c r="Z318" s="7">
        <f t="shared" si="83"/>
        <v>3.7714543812104789E-2</v>
      </c>
      <c r="AC318" s="4">
        <f>'From State&amp;Country +Charts'!BR331</f>
        <v>13284</v>
      </c>
      <c r="AD318" s="4">
        <f t="shared" ref="AD318:AD323" si="188">SUM(AC307:AC318)</f>
        <v>131488</v>
      </c>
      <c r="AE318" s="21">
        <f t="shared" ref="AE318:AE323" si="189">(AC318/AC306)-1</f>
        <v>-1.9775678866587931E-2</v>
      </c>
      <c r="AG318" s="4">
        <f t="shared" ref="AG318:AG323" si="190">AC318</f>
        <v>13284</v>
      </c>
      <c r="AH318" s="4">
        <v>5141</v>
      </c>
      <c r="AI318" s="4">
        <f t="shared" ref="AI318:AI323" si="191">AG318-AH318</f>
        <v>8143</v>
      </c>
      <c r="AJ318" s="4">
        <f t="shared" ref="AJ318:AJ323" si="192">SUM(AI307:AI318)</f>
        <v>76657</v>
      </c>
      <c r="AK318" s="4">
        <f t="shared" ref="AK318:AK323" si="193">AJ318/12</f>
        <v>6388.083333333333</v>
      </c>
      <c r="AL318" s="4">
        <f t="shared" ref="AL318:AL323" si="194">SUM(AH307:AH318)</f>
        <v>54831</v>
      </c>
      <c r="AM318" s="20">
        <v>0.1007226738934056</v>
      </c>
    </row>
    <row r="319" spans="1:39" x14ac:dyDescent="0.3">
      <c r="A319" s="32">
        <v>40118</v>
      </c>
      <c r="B319" s="4">
        <f>'From State&amp;Country +Charts'!H332</f>
        <v>1485</v>
      </c>
      <c r="D319" s="4">
        <f t="shared" si="182"/>
        <v>23928</v>
      </c>
      <c r="F319" s="4">
        <f>'From State&amp;Country +Charts'!AN332</f>
        <v>1340</v>
      </c>
      <c r="H319" s="4">
        <f t="shared" si="183"/>
        <v>19187</v>
      </c>
      <c r="J319" s="4">
        <f>'From State&amp;Country +Charts'!AT332</f>
        <v>345</v>
      </c>
      <c r="L319" s="4">
        <f t="shared" si="184"/>
        <v>5854</v>
      </c>
      <c r="N319" s="4">
        <f>'From State&amp;Country +Charts'!F332</f>
        <v>341</v>
      </c>
      <c r="P319" s="4">
        <f t="shared" si="93"/>
        <v>5271</v>
      </c>
      <c r="R319" s="4">
        <f>'From State&amp;Country +Charts'!O332</f>
        <v>374</v>
      </c>
      <c r="T319" s="4">
        <f t="shared" si="94"/>
        <v>5248</v>
      </c>
      <c r="V319" s="7">
        <f t="shared" si="185"/>
        <v>0.17295597484276728</v>
      </c>
      <c r="W319" s="7">
        <f t="shared" si="186"/>
        <v>0.15606801770323783</v>
      </c>
      <c r="X319" s="7">
        <f t="shared" si="187"/>
        <v>4.0181691125087349E-2</v>
      </c>
      <c r="Y319" s="7">
        <f t="shared" si="82"/>
        <v>3.9715816445376195E-2</v>
      </c>
      <c r="Z319" s="7">
        <f t="shared" si="83"/>
        <v>4.3559282552993246E-2</v>
      </c>
      <c r="AC319" s="4">
        <f>'From State&amp;Country +Charts'!BR332</f>
        <v>8586</v>
      </c>
      <c r="AD319" s="4">
        <f t="shared" si="188"/>
        <v>128370</v>
      </c>
      <c r="AE319" s="21">
        <f t="shared" si="189"/>
        <v>-0.26640464798359531</v>
      </c>
      <c r="AG319" s="4">
        <f t="shared" si="190"/>
        <v>8586</v>
      </c>
      <c r="AH319" s="4">
        <v>4285</v>
      </c>
      <c r="AI319" s="4">
        <f t="shared" si="191"/>
        <v>4301</v>
      </c>
      <c r="AJ319" s="4">
        <f t="shared" si="192"/>
        <v>74151</v>
      </c>
      <c r="AK319" s="4">
        <f t="shared" si="193"/>
        <v>6179.25</v>
      </c>
      <c r="AL319" s="4">
        <f t="shared" si="194"/>
        <v>54219</v>
      </c>
      <c r="AM319" s="20">
        <v>9.9347775448404382E-2</v>
      </c>
    </row>
    <row r="320" spans="1:39" x14ac:dyDescent="0.3">
      <c r="A320" s="32">
        <v>40148</v>
      </c>
      <c r="B320" s="4">
        <f>'From State&amp;Country +Charts'!H333</f>
        <v>1446</v>
      </c>
      <c r="D320" s="4">
        <f t="shared" si="182"/>
        <v>23899</v>
      </c>
      <c r="F320" s="4">
        <f>'From State&amp;Country +Charts'!AN333</f>
        <v>1541</v>
      </c>
      <c r="H320" s="4">
        <f t="shared" si="183"/>
        <v>19607</v>
      </c>
      <c r="J320" s="4">
        <f>'From State&amp;Country +Charts'!AT333</f>
        <v>343</v>
      </c>
      <c r="L320" s="4">
        <f t="shared" si="184"/>
        <v>5886</v>
      </c>
      <c r="N320" s="4">
        <f>'From State&amp;Country +Charts'!F333</f>
        <v>306</v>
      </c>
      <c r="P320" s="4">
        <f t="shared" si="93"/>
        <v>5261</v>
      </c>
      <c r="R320" s="4">
        <f>'From State&amp;Country +Charts'!O333</f>
        <v>271</v>
      </c>
      <c r="T320" s="4">
        <f t="shared" si="94"/>
        <v>5195</v>
      </c>
      <c r="V320" s="7">
        <f t="shared" si="185"/>
        <v>0.17041838538597526</v>
      </c>
      <c r="W320" s="7">
        <f t="shared" si="186"/>
        <v>0.18161461402474957</v>
      </c>
      <c r="X320" s="7">
        <f t="shared" si="187"/>
        <v>4.0424278137890395E-2</v>
      </c>
      <c r="Y320" s="7">
        <f t="shared" si="82"/>
        <v>3.6063641720683562E-2</v>
      </c>
      <c r="Z320" s="7">
        <f t="shared" si="83"/>
        <v>3.19387153800825E-2</v>
      </c>
      <c r="AC320" s="4">
        <f>'From State&amp;Country +Charts'!BR333</f>
        <v>8485</v>
      </c>
      <c r="AD320" s="4">
        <f t="shared" si="188"/>
        <v>129323</v>
      </c>
      <c r="AE320" s="21">
        <f t="shared" si="189"/>
        <v>0.12652681890600115</v>
      </c>
      <c r="AG320" s="4">
        <f t="shared" si="190"/>
        <v>8485</v>
      </c>
      <c r="AH320" s="4">
        <v>5523</v>
      </c>
      <c r="AI320" s="4">
        <f t="shared" si="191"/>
        <v>2962</v>
      </c>
      <c r="AJ320" s="4">
        <f t="shared" si="192"/>
        <v>73329</v>
      </c>
      <c r="AK320" s="4">
        <f t="shared" si="193"/>
        <v>6110.75</v>
      </c>
      <c r="AL320" s="4">
        <f t="shared" si="194"/>
        <v>55994</v>
      </c>
      <c r="AM320" s="20">
        <v>0.11113730111962286</v>
      </c>
    </row>
    <row r="321" spans="1:39" x14ac:dyDescent="0.3">
      <c r="A321" s="32">
        <v>40179</v>
      </c>
      <c r="B321" s="4">
        <f>'From State&amp;Country +Charts'!H334</f>
        <v>2072</v>
      </c>
      <c r="D321" s="4">
        <f t="shared" si="182"/>
        <v>23676</v>
      </c>
      <c r="F321" s="4">
        <f>'From State&amp;Country +Charts'!AN334</f>
        <v>1842</v>
      </c>
      <c r="H321" s="4">
        <f t="shared" si="183"/>
        <v>19703</v>
      </c>
      <c r="J321" s="4">
        <f>'From State&amp;Country +Charts'!AT334</f>
        <v>547</v>
      </c>
      <c r="L321" s="4">
        <f t="shared" si="184"/>
        <v>5881</v>
      </c>
      <c r="N321" s="4">
        <f>'From State&amp;Country +Charts'!F334</f>
        <v>457</v>
      </c>
      <c r="P321" s="4">
        <f t="shared" si="93"/>
        <v>5232</v>
      </c>
      <c r="R321" s="4">
        <f>'From State&amp;Country +Charts'!O334</f>
        <v>511</v>
      </c>
      <c r="T321" s="4">
        <f t="shared" si="94"/>
        <v>5234</v>
      </c>
      <c r="V321" s="7">
        <f t="shared" si="185"/>
        <v>0.17307049782826595</v>
      </c>
      <c r="W321" s="7">
        <f t="shared" si="186"/>
        <v>0.15385900434346808</v>
      </c>
      <c r="X321" s="7">
        <f t="shared" si="187"/>
        <v>4.5689943200801872E-2</v>
      </c>
      <c r="Y321" s="7">
        <f t="shared" si="82"/>
        <v>3.8172402271967928E-2</v>
      </c>
      <c r="Z321" s="7">
        <f t="shared" si="83"/>
        <v>4.2682926829268296E-2</v>
      </c>
      <c r="AC321" s="4">
        <f>'From State&amp;Country +Charts'!BR334</f>
        <v>11972</v>
      </c>
      <c r="AD321" s="4">
        <f t="shared" si="188"/>
        <v>129531</v>
      </c>
      <c r="AE321" s="21">
        <f t="shared" si="189"/>
        <v>1.7681060863651732E-2</v>
      </c>
      <c r="AG321" s="4">
        <f t="shared" si="190"/>
        <v>11972</v>
      </c>
      <c r="AH321" s="4">
        <v>6132</v>
      </c>
      <c r="AI321" s="4">
        <f t="shared" si="191"/>
        <v>5840</v>
      </c>
      <c r="AJ321" s="4">
        <f t="shared" si="192"/>
        <v>75027</v>
      </c>
      <c r="AK321" s="4">
        <f t="shared" si="193"/>
        <v>6252.25</v>
      </c>
      <c r="AL321" s="4">
        <f t="shared" si="194"/>
        <v>54504</v>
      </c>
      <c r="AM321" s="20">
        <v>9.9398596725693289E-2</v>
      </c>
    </row>
    <row r="322" spans="1:39" x14ac:dyDescent="0.3">
      <c r="A322" s="32">
        <v>40210</v>
      </c>
      <c r="B322" s="4">
        <f>'From State&amp;Country +Charts'!H335</f>
        <v>1777</v>
      </c>
      <c r="D322" s="4">
        <f t="shared" si="182"/>
        <v>23592</v>
      </c>
      <c r="F322" s="4">
        <f>'From State&amp;Country +Charts'!AN335</f>
        <v>1585</v>
      </c>
      <c r="H322" s="4">
        <f t="shared" si="183"/>
        <v>19845</v>
      </c>
      <c r="J322" s="4">
        <f>'From State&amp;Country +Charts'!AT335</f>
        <v>427</v>
      </c>
      <c r="L322" s="4">
        <f t="shared" si="184"/>
        <v>5850</v>
      </c>
      <c r="N322" s="4">
        <f>'From State&amp;Country +Charts'!F335</f>
        <v>432</v>
      </c>
      <c r="P322" s="4">
        <f t="shared" si="93"/>
        <v>5272</v>
      </c>
      <c r="R322" s="4">
        <f>'From State&amp;Country +Charts'!O335</f>
        <v>419</v>
      </c>
      <c r="T322" s="4">
        <f t="shared" si="94"/>
        <v>5236</v>
      </c>
      <c r="V322" s="7">
        <f t="shared" si="185"/>
        <v>0.17514291346343386</v>
      </c>
      <c r="W322" s="7">
        <f t="shared" si="186"/>
        <v>0.15621919968460476</v>
      </c>
      <c r="X322" s="7">
        <f t="shared" si="187"/>
        <v>4.2085550956041787E-2</v>
      </c>
      <c r="Y322" s="7">
        <f t="shared" si="82"/>
        <v>4.2578356002365467E-2</v>
      </c>
      <c r="Z322" s="7">
        <f t="shared" si="83"/>
        <v>4.1297062881923911E-2</v>
      </c>
      <c r="AC322" s="4">
        <f>'From State&amp;Country +Charts'!BR335</f>
        <v>10146</v>
      </c>
      <c r="AD322" s="4">
        <f t="shared" si="188"/>
        <v>129848</v>
      </c>
      <c r="AE322" s="21">
        <f t="shared" si="189"/>
        <v>3.2251500661308441E-2</v>
      </c>
      <c r="AG322" s="4">
        <f t="shared" si="190"/>
        <v>10146</v>
      </c>
      <c r="AH322" s="4">
        <v>6557</v>
      </c>
      <c r="AI322" s="4">
        <f t="shared" si="191"/>
        <v>3589</v>
      </c>
      <c r="AJ322" s="4">
        <f t="shared" si="192"/>
        <v>72745</v>
      </c>
      <c r="AK322" s="4">
        <f t="shared" si="193"/>
        <v>6062.083333333333</v>
      </c>
      <c r="AL322" s="4">
        <f t="shared" si="194"/>
        <v>57103</v>
      </c>
      <c r="AM322" s="20">
        <v>0.10102503449635324</v>
      </c>
    </row>
    <row r="323" spans="1:39" x14ac:dyDescent="0.3">
      <c r="A323" s="32">
        <v>40238</v>
      </c>
      <c r="B323" s="4">
        <f>'From State&amp;Country +Charts'!H336</f>
        <v>1834</v>
      </c>
      <c r="D323" s="4">
        <f t="shared" si="182"/>
        <v>23634</v>
      </c>
      <c r="F323" s="4">
        <f>'From State&amp;Country +Charts'!AN336</f>
        <v>1605</v>
      </c>
      <c r="H323" s="4">
        <f t="shared" si="183"/>
        <v>19946</v>
      </c>
      <c r="J323" s="4">
        <f>'From State&amp;Country +Charts'!AT336</f>
        <v>453</v>
      </c>
      <c r="L323" s="4">
        <f t="shared" si="184"/>
        <v>5864</v>
      </c>
      <c r="N323" s="4">
        <f>'From State&amp;Country +Charts'!F336</f>
        <v>403</v>
      </c>
      <c r="P323" s="4">
        <f t="shared" si="93"/>
        <v>5278</v>
      </c>
      <c r="R323" s="4">
        <f>'From State&amp;Country +Charts'!O336</f>
        <v>414</v>
      </c>
      <c r="T323" s="4">
        <f t="shared" si="94"/>
        <v>5219</v>
      </c>
      <c r="V323" s="7">
        <f t="shared" si="185"/>
        <v>0.17440091289463674</v>
      </c>
      <c r="W323" s="7">
        <f t="shared" si="186"/>
        <v>0.15262457208063904</v>
      </c>
      <c r="X323" s="7">
        <f t="shared" si="187"/>
        <v>4.307721567135793E-2</v>
      </c>
      <c r="Y323" s="7">
        <f t="shared" ref="Y323:Y380" si="195">N323/AC323</f>
        <v>3.8322556104982884E-2</v>
      </c>
      <c r="Z323" s="7">
        <f t="shared" ref="Z323:Z380" si="196">R323/AC323</f>
        <v>3.936858120958539E-2</v>
      </c>
      <c r="AC323" s="4">
        <f>'From State&amp;Country +Charts'!BR336</f>
        <v>10516</v>
      </c>
      <c r="AD323" s="4">
        <f t="shared" si="188"/>
        <v>130654</v>
      </c>
      <c r="AE323" s="21">
        <f t="shared" si="189"/>
        <v>8.3007209062821774E-2</v>
      </c>
      <c r="AG323" s="4">
        <f t="shared" si="190"/>
        <v>10516</v>
      </c>
      <c r="AH323" s="4">
        <v>7584</v>
      </c>
      <c r="AI323" s="4">
        <f t="shared" si="191"/>
        <v>2932</v>
      </c>
      <c r="AJ323" s="4">
        <f t="shared" si="192"/>
        <v>72011</v>
      </c>
      <c r="AK323" s="4">
        <f t="shared" si="193"/>
        <v>6000.916666666667</v>
      </c>
      <c r="AL323" s="4">
        <f t="shared" si="194"/>
        <v>58643</v>
      </c>
      <c r="AM323" s="20">
        <v>9.4142259414225937E-2</v>
      </c>
    </row>
    <row r="324" spans="1:39" x14ac:dyDescent="0.3">
      <c r="A324" s="32">
        <v>40269</v>
      </c>
      <c r="B324" s="4">
        <f>'From State&amp;Country +Charts'!H337</f>
        <v>1864</v>
      </c>
      <c r="D324" s="4">
        <f t="shared" ref="D324:D329" si="197">SUM(B313:B324)</f>
        <v>23774</v>
      </c>
      <c r="F324" s="4">
        <f>'From State&amp;Country +Charts'!AN337</f>
        <v>1637</v>
      </c>
      <c r="H324" s="4">
        <f t="shared" ref="H324:H329" si="198">SUM(F313:F324)</f>
        <v>20134</v>
      </c>
      <c r="J324" s="4">
        <f>'From State&amp;Country +Charts'!AT337</f>
        <v>446</v>
      </c>
      <c r="L324" s="4">
        <f t="shared" ref="L324:L329" si="199">SUM(J313:J324)</f>
        <v>5889</v>
      </c>
      <c r="N324" s="4">
        <f>'From State&amp;Country +Charts'!F337</f>
        <v>378</v>
      </c>
      <c r="P324" s="4">
        <f t="shared" si="93"/>
        <v>5257</v>
      </c>
      <c r="R324" s="4">
        <f>'From State&amp;Country +Charts'!O337</f>
        <v>387</v>
      </c>
      <c r="T324" s="4">
        <f t="shared" si="94"/>
        <v>5201</v>
      </c>
      <c r="V324" s="7">
        <f t="shared" ref="V324:V329" si="200">B324/AC324</f>
        <v>0.17777777777777778</v>
      </c>
      <c r="W324" s="7">
        <f t="shared" ref="W324:W329" si="201">F324/AC324</f>
        <v>0.15612780162136386</v>
      </c>
      <c r="X324" s="7">
        <f t="shared" ref="X324:X329" si="202">J324/AC324</f>
        <v>4.2536957558416785E-2</v>
      </c>
      <c r="Y324" s="7">
        <f t="shared" si="195"/>
        <v>3.6051502145922745E-2</v>
      </c>
      <c r="Z324" s="7">
        <f t="shared" si="196"/>
        <v>3.6909871244635191E-2</v>
      </c>
      <c r="AC324" s="4">
        <f>'From State&amp;Country +Charts'!BR337</f>
        <v>10485</v>
      </c>
      <c r="AD324" s="4">
        <f t="shared" ref="AD324:AD329" si="203">SUM(AC313:AC324)</f>
        <v>131929</v>
      </c>
      <c r="AE324" s="21">
        <f t="shared" ref="AE324:AE329" si="204">(AC324/AC312)-1</f>
        <v>0.13843648208469062</v>
      </c>
      <c r="AG324" s="4">
        <f t="shared" ref="AG324:AG329" si="205">AC324</f>
        <v>10485</v>
      </c>
      <c r="AH324" s="4">
        <v>6438</v>
      </c>
      <c r="AI324" s="4">
        <f t="shared" ref="AI324:AI329" si="206">AG324-AH324</f>
        <v>4047</v>
      </c>
      <c r="AJ324" s="4">
        <f t="shared" ref="AJ324:AJ329" si="207">SUM(AI313:AI324)</f>
        <v>71343</v>
      </c>
      <c r="AK324" s="4">
        <f t="shared" ref="AK324:AK329" si="208">AJ324/12</f>
        <v>5945.25</v>
      </c>
      <c r="AL324" s="4">
        <f t="shared" ref="AL324:AL329" si="209">SUM(AH313:AH324)</f>
        <v>60586</v>
      </c>
      <c r="AM324" s="20">
        <v>9.5755841678588458E-2</v>
      </c>
    </row>
    <row r="325" spans="1:39" x14ac:dyDescent="0.3">
      <c r="A325" s="32">
        <v>40299</v>
      </c>
      <c r="B325" s="4">
        <f>'From State&amp;Country +Charts'!H338</f>
        <v>2152</v>
      </c>
      <c r="D325" s="4">
        <f t="shared" si="197"/>
        <v>23567</v>
      </c>
      <c r="F325" s="4">
        <f>'From State&amp;Country +Charts'!AN338</f>
        <v>1898</v>
      </c>
      <c r="H325" s="4">
        <f t="shared" si="198"/>
        <v>19966</v>
      </c>
      <c r="J325" s="4">
        <f>'From State&amp;Country +Charts'!AT338</f>
        <v>600</v>
      </c>
      <c r="L325" s="4">
        <f t="shared" si="199"/>
        <v>5897</v>
      </c>
      <c r="N325" s="4">
        <f>'From State&amp;Country +Charts'!F338</f>
        <v>535</v>
      </c>
      <c r="P325" s="4">
        <f t="shared" si="93"/>
        <v>5172</v>
      </c>
      <c r="R325" s="4">
        <f>'From State&amp;Country +Charts'!O338</f>
        <v>456</v>
      </c>
      <c r="T325" s="4">
        <f t="shared" si="94"/>
        <v>5105</v>
      </c>
      <c r="V325" s="7">
        <f t="shared" si="200"/>
        <v>0.16982323232323232</v>
      </c>
      <c r="W325" s="7">
        <f t="shared" si="201"/>
        <v>0.14977904040404041</v>
      </c>
      <c r="X325" s="7">
        <f t="shared" si="202"/>
        <v>4.7348484848484848E-2</v>
      </c>
      <c r="Y325" s="7">
        <f t="shared" si="195"/>
        <v>4.2219065656565656E-2</v>
      </c>
      <c r="Z325" s="7">
        <f t="shared" si="196"/>
        <v>3.5984848484848488E-2</v>
      </c>
      <c r="AC325" s="4">
        <f>'From State&amp;Country +Charts'!BR338</f>
        <v>12672</v>
      </c>
      <c r="AD325" s="4">
        <f t="shared" si="203"/>
        <v>131429</v>
      </c>
      <c r="AE325" s="21">
        <f t="shared" si="204"/>
        <v>-3.7959307622228988E-2</v>
      </c>
      <c r="AG325" s="4">
        <f t="shared" si="205"/>
        <v>12672</v>
      </c>
      <c r="AH325" s="4">
        <v>8038</v>
      </c>
      <c r="AI325" s="4">
        <f t="shared" si="206"/>
        <v>4634</v>
      </c>
      <c r="AJ325" s="4">
        <f t="shared" si="207"/>
        <v>66411</v>
      </c>
      <c r="AK325" s="4">
        <f t="shared" si="208"/>
        <v>5534.25</v>
      </c>
      <c r="AL325" s="4">
        <f t="shared" si="209"/>
        <v>65018</v>
      </c>
      <c r="AM325" s="20">
        <v>8.830492424242424E-2</v>
      </c>
    </row>
    <row r="326" spans="1:39" x14ac:dyDescent="0.3">
      <c r="A326" s="32">
        <v>40330</v>
      </c>
      <c r="B326" s="4">
        <f>'From State&amp;Country +Charts'!H339</f>
        <v>2385</v>
      </c>
      <c r="D326" s="4">
        <f t="shared" si="197"/>
        <v>24166</v>
      </c>
      <c r="F326" s="4">
        <f>'From State&amp;Country +Charts'!AN339</f>
        <v>1992</v>
      </c>
      <c r="H326" s="4">
        <f t="shared" si="198"/>
        <v>20464</v>
      </c>
      <c r="J326" s="4">
        <f>'From State&amp;Country +Charts'!AT339</f>
        <v>614</v>
      </c>
      <c r="L326" s="4">
        <f t="shared" si="199"/>
        <v>6087</v>
      </c>
      <c r="N326" s="4">
        <f>'From State&amp;Country +Charts'!F339</f>
        <v>589</v>
      </c>
      <c r="P326" s="4">
        <f t="shared" si="93"/>
        <v>5356</v>
      </c>
      <c r="R326" s="4">
        <f>'From State&amp;Country +Charts'!O339</f>
        <v>476</v>
      </c>
      <c r="T326" s="4">
        <f t="shared" si="94"/>
        <v>5237</v>
      </c>
      <c r="V326" s="7">
        <f t="shared" si="200"/>
        <v>0.17554835860444576</v>
      </c>
      <c r="W326" s="7">
        <f t="shared" si="201"/>
        <v>0.14662152215515972</v>
      </c>
      <c r="X326" s="7">
        <f t="shared" si="202"/>
        <v>4.5193581628146622E-2</v>
      </c>
      <c r="Y326" s="7">
        <f t="shared" si="195"/>
        <v>4.3353452083026642E-2</v>
      </c>
      <c r="Z326" s="7">
        <f t="shared" si="196"/>
        <v>3.5036066539084351E-2</v>
      </c>
      <c r="AC326" s="4">
        <f>'From State&amp;Country +Charts'!BR339</f>
        <v>13586</v>
      </c>
      <c r="AD326" s="4">
        <f t="shared" si="203"/>
        <v>135357</v>
      </c>
      <c r="AE326" s="21">
        <f t="shared" si="204"/>
        <v>0.40670946365707183</v>
      </c>
      <c r="AG326" s="4">
        <f t="shared" si="205"/>
        <v>13586</v>
      </c>
      <c r="AH326" s="4">
        <v>6303</v>
      </c>
      <c r="AI326" s="4">
        <f t="shared" si="206"/>
        <v>7283</v>
      </c>
      <c r="AJ326" s="4">
        <f t="shared" si="207"/>
        <v>68245</v>
      </c>
      <c r="AK326" s="4">
        <f t="shared" si="208"/>
        <v>5687.083333333333</v>
      </c>
      <c r="AL326" s="4">
        <f t="shared" si="209"/>
        <v>67112</v>
      </c>
      <c r="AM326" s="20">
        <v>9.6054762255262771E-2</v>
      </c>
    </row>
    <row r="327" spans="1:39" x14ac:dyDescent="0.3">
      <c r="A327" s="32">
        <v>40360</v>
      </c>
      <c r="B327" s="4">
        <f>'From State&amp;Country +Charts'!H340</f>
        <v>3252</v>
      </c>
      <c r="D327" s="4">
        <f t="shared" si="197"/>
        <v>25410</v>
      </c>
      <c r="F327" s="4">
        <f>'From State&amp;Country +Charts'!AN340</f>
        <v>2561</v>
      </c>
      <c r="H327" s="4">
        <f t="shared" si="198"/>
        <v>21627</v>
      </c>
      <c r="J327" s="4">
        <f>'From State&amp;Country +Charts'!AT340</f>
        <v>821</v>
      </c>
      <c r="L327" s="4">
        <f t="shared" si="199"/>
        <v>6417</v>
      </c>
      <c r="N327" s="4">
        <f>'From State&amp;Country +Charts'!F340</f>
        <v>781</v>
      </c>
      <c r="P327" s="4">
        <f t="shared" si="93"/>
        <v>5742</v>
      </c>
      <c r="R327" s="4">
        <f>'From State&amp;Country +Charts'!O340</f>
        <v>632</v>
      </c>
      <c r="T327" s="4">
        <f t="shared" si="94"/>
        <v>5452</v>
      </c>
      <c r="V327" s="7">
        <f t="shared" si="200"/>
        <v>0.18111946532999165</v>
      </c>
      <c r="W327" s="7">
        <f t="shared" si="201"/>
        <v>0.14263436368699525</v>
      </c>
      <c r="X327" s="7">
        <f t="shared" si="202"/>
        <v>4.5725424672793093E-2</v>
      </c>
      <c r="Y327" s="7">
        <f t="shared" si="195"/>
        <v>4.3497632971317181E-2</v>
      </c>
      <c r="Z327" s="7">
        <f t="shared" si="196"/>
        <v>3.519910888331941E-2</v>
      </c>
      <c r="AC327" s="4">
        <f>'From State&amp;Country +Charts'!BR340</f>
        <v>17955</v>
      </c>
      <c r="AD327" s="4">
        <f t="shared" si="203"/>
        <v>143032</v>
      </c>
      <c r="AE327" s="21">
        <f t="shared" si="204"/>
        <v>0.74659533073929962</v>
      </c>
      <c r="AG327" s="4">
        <f t="shared" si="205"/>
        <v>17955</v>
      </c>
      <c r="AH327" s="4">
        <v>3846</v>
      </c>
      <c r="AI327" s="4">
        <f t="shared" si="206"/>
        <v>14109</v>
      </c>
      <c r="AJ327" s="4">
        <f t="shared" si="207"/>
        <v>76405</v>
      </c>
      <c r="AK327" s="4">
        <f t="shared" si="208"/>
        <v>6367.083333333333</v>
      </c>
      <c r="AL327" s="4">
        <f t="shared" si="209"/>
        <v>66627</v>
      </c>
      <c r="AM327" s="20">
        <v>9.3567251461988299E-2</v>
      </c>
    </row>
    <row r="328" spans="1:39" x14ac:dyDescent="0.3">
      <c r="A328" s="32">
        <v>40391</v>
      </c>
      <c r="B328" s="4">
        <f>'From State&amp;Country +Charts'!H341</f>
        <v>2787</v>
      </c>
      <c r="D328" s="4">
        <f t="shared" si="197"/>
        <v>25586</v>
      </c>
      <c r="F328" s="4">
        <f>'From State&amp;Country +Charts'!AN341</f>
        <v>2113</v>
      </c>
      <c r="H328" s="4">
        <f t="shared" si="198"/>
        <v>21744</v>
      </c>
      <c r="J328" s="4">
        <f>'From State&amp;Country +Charts'!AT341</f>
        <v>720</v>
      </c>
      <c r="L328" s="4">
        <f t="shared" si="199"/>
        <v>6465</v>
      </c>
      <c r="N328" s="4">
        <f>'From State&amp;Country +Charts'!F341</f>
        <v>607</v>
      </c>
      <c r="P328" s="4">
        <f t="shared" si="93"/>
        <v>5797</v>
      </c>
      <c r="R328" s="4">
        <f>'From State&amp;Country +Charts'!O341</f>
        <v>576</v>
      </c>
      <c r="T328" s="4">
        <f t="shared" si="94"/>
        <v>5491</v>
      </c>
      <c r="V328" s="7">
        <f t="shared" si="200"/>
        <v>0.17876844130853112</v>
      </c>
      <c r="W328" s="7">
        <f t="shared" si="201"/>
        <v>0.13553559974342527</v>
      </c>
      <c r="X328" s="7">
        <f t="shared" si="202"/>
        <v>4.6183450930083386E-2</v>
      </c>
      <c r="Y328" s="7">
        <f t="shared" si="195"/>
        <v>3.8935214881334189E-2</v>
      </c>
      <c r="Z328" s="7">
        <f t="shared" si="196"/>
        <v>3.6946760744066706E-2</v>
      </c>
      <c r="AC328" s="4">
        <f>'From State&amp;Country +Charts'!BR341</f>
        <v>15590</v>
      </c>
      <c r="AD328" s="4">
        <f t="shared" si="203"/>
        <v>144686</v>
      </c>
      <c r="AE328" s="21">
        <f t="shared" si="204"/>
        <v>0.11868541905855334</v>
      </c>
      <c r="AG328" s="4">
        <f t="shared" si="205"/>
        <v>15590</v>
      </c>
      <c r="AH328" s="4">
        <v>4580</v>
      </c>
      <c r="AI328" s="4">
        <f t="shared" si="206"/>
        <v>11010</v>
      </c>
      <c r="AJ328" s="4">
        <f t="shared" si="207"/>
        <v>75426</v>
      </c>
      <c r="AK328" s="4">
        <f t="shared" si="208"/>
        <v>6285.5</v>
      </c>
      <c r="AL328" s="4">
        <f t="shared" si="209"/>
        <v>69260</v>
      </c>
      <c r="AM328" s="20">
        <v>8.6144964720974979E-2</v>
      </c>
    </row>
    <row r="329" spans="1:39" x14ac:dyDescent="0.3">
      <c r="A329" s="32">
        <v>40422</v>
      </c>
      <c r="B329" s="4">
        <f>'From State&amp;Country +Charts'!H342</f>
        <v>2687</v>
      </c>
      <c r="D329" s="4">
        <f t="shared" si="197"/>
        <v>26150</v>
      </c>
      <c r="F329" s="4">
        <f>'From State&amp;Country +Charts'!AN342</f>
        <v>2148</v>
      </c>
      <c r="H329" s="4">
        <f t="shared" si="198"/>
        <v>22314</v>
      </c>
      <c r="J329" s="4">
        <f>'From State&amp;Country +Charts'!AT342</f>
        <v>756</v>
      </c>
      <c r="L329" s="4">
        <f t="shared" si="199"/>
        <v>6667</v>
      </c>
      <c r="N329" s="4">
        <f>'From State&amp;Country +Charts'!F342</f>
        <v>564</v>
      </c>
      <c r="P329" s="4">
        <f t="shared" si="93"/>
        <v>5907</v>
      </c>
      <c r="R329" s="4">
        <f>'From State&amp;Country +Charts'!O342</f>
        <v>592</v>
      </c>
      <c r="T329" s="4">
        <f t="shared" si="94"/>
        <v>5609</v>
      </c>
      <c r="V329" s="7">
        <f t="shared" si="200"/>
        <v>0.1724757686629437</v>
      </c>
      <c r="W329" s="7">
        <f t="shared" si="201"/>
        <v>0.13787791257461968</v>
      </c>
      <c r="X329" s="7">
        <f t="shared" si="202"/>
        <v>4.852686308492201E-2</v>
      </c>
      <c r="Y329" s="7">
        <f t="shared" si="195"/>
        <v>3.6202580396687847E-2</v>
      </c>
      <c r="Z329" s="7">
        <f t="shared" si="196"/>
        <v>3.7999871622055328E-2</v>
      </c>
      <c r="AC329" s="4">
        <f>'From State&amp;Country +Charts'!BR342</f>
        <v>15579</v>
      </c>
      <c r="AD329" s="4">
        <f t="shared" si="203"/>
        <v>148856</v>
      </c>
      <c r="AE329" s="21">
        <f t="shared" si="204"/>
        <v>0.36550092032605841</v>
      </c>
      <c r="AG329" s="4">
        <f t="shared" si="205"/>
        <v>15579</v>
      </c>
      <c r="AH329" s="4">
        <v>3479</v>
      </c>
      <c r="AI329" s="4">
        <f t="shared" si="206"/>
        <v>12100</v>
      </c>
      <c r="AJ329" s="4">
        <f t="shared" si="207"/>
        <v>80950</v>
      </c>
      <c r="AK329" s="4">
        <f t="shared" si="208"/>
        <v>6745.833333333333</v>
      </c>
      <c r="AL329" s="4">
        <f t="shared" si="209"/>
        <v>67906</v>
      </c>
      <c r="AM329" s="20">
        <v>8.9479427434366779E-2</v>
      </c>
    </row>
    <row r="330" spans="1:39" x14ac:dyDescent="0.3">
      <c r="A330" s="32">
        <v>40452</v>
      </c>
      <c r="B330" s="4">
        <f>'From State&amp;Country +Charts'!H343</f>
        <v>3066</v>
      </c>
      <c r="D330" s="4">
        <f t="shared" ref="D330:D335" si="210">SUM(B319:B330)</f>
        <v>26807</v>
      </c>
      <c r="F330" s="4">
        <f>'From State&amp;Country +Charts'!AN343</f>
        <v>2957</v>
      </c>
      <c r="H330" s="4">
        <f t="shared" ref="H330:H335" si="211">SUM(F319:F330)</f>
        <v>23219</v>
      </c>
      <c r="J330" s="4">
        <f>'From State&amp;Country +Charts'!AT343</f>
        <v>914</v>
      </c>
      <c r="L330" s="4">
        <f t="shared" ref="L330:L335" si="212">SUM(J319:J330)</f>
        <v>6986</v>
      </c>
      <c r="N330" s="4">
        <f>'From State&amp;Country +Charts'!F343</f>
        <v>677</v>
      </c>
      <c r="P330" s="4">
        <f t="shared" si="93"/>
        <v>6070</v>
      </c>
      <c r="R330" s="4">
        <f>'From State&amp;Country +Charts'!O343</f>
        <v>723</v>
      </c>
      <c r="T330" s="4">
        <f t="shared" si="94"/>
        <v>5831</v>
      </c>
      <c r="V330" s="7">
        <f t="shared" ref="V330:V335" si="213">B330/AC330</f>
        <v>0.15747303543913713</v>
      </c>
      <c r="W330" s="7">
        <f t="shared" ref="W330:W335" si="214">F330/AC330</f>
        <v>0.15187467899332305</v>
      </c>
      <c r="X330" s="7">
        <f t="shared" ref="X330:X335" si="215">J330/AC330</f>
        <v>4.6944016435541858E-2</v>
      </c>
      <c r="Y330" s="7">
        <f t="shared" si="195"/>
        <v>3.4771443246019516E-2</v>
      </c>
      <c r="Z330" s="7">
        <f t="shared" si="196"/>
        <v>3.7134052388289679E-2</v>
      </c>
      <c r="AC330" s="4">
        <f>'From State&amp;Country +Charts'!BR343</f>
        <v>19470</v>
      </c>
      <c r="AD330" s="4">
        <f t="shared" ref="AD330:AD335" si="216">SUM(AC319:AC330)</f>
        <v>155042</v>
      </c>
      <c r="AE330" s="21">
        <f t="shared" ref="AE330:AE335" si="217">(AC330/AC318)-1</f>
        <v>0.46567299006323393</v>
      </c>
      <c r="AG330" s="4">
        <f t="shared" ref="AG330:AG335" si="218">AC330</f>
        <v>19470</v>
      </c>
      <c r="AH330" s="4">
        <v>3572</v>
      </c>
      <c r="AI330" s="4">
        <f t="shared" ref="AI330:AI335" si="219">AG330-AH330</f>
        <v>15898</v>
      </c>
      <c r="AJ330" s="4">
        <f t="shared" ref="AJ330:AJ335" si="220">SUM(AI319:AI330)</f>
        <v>88705</v>
      </c>
      <c r="AK330" s="4">
        <f t="shared" ref="AK330:AK335" si="221">AJ330/12</f>
        <v>7392.083333333333</v>
      </c>
      <c r="AL330" s="4">
        <f t="shared" ref="AL330:AL335" si="222">SUM(AH319:AH330)</f>
        <v>66337</v>
      </c>
      <c r="AM330" s="20">
        <v>9.1884951206985102E-2</v>
      </c>
    </row>
    <row r="331" spans="1:39" x14ac:dyDescent="0.3">
      <c r="A331" s="32">
        <v>40483</v>
      </c>
      <c r="B331" s="4">
        <f>'From State&amp;Country +Charts'!H344</f>
        <v>1711</v>
      </c>
      <c r="D331" s="4">
        <f t="shared" si="210"/>
        <v>27033</v>
      </c>
      <c r="F331" s="4">
        <f>'From State&amp;Country +Charts'!AN344</f>
        <v>1641</v>
      </c>
      <c r="H331" s="4">
        <f t="shared" si="211"/>
        <v>23520</v>
      </c>
      <c r="J331" s="4">
        <f>'From State&amp;Country +Charts'!AT344</f>
        <v>538</v>
      </c>
      <c r="L331" s="4">
        <f t="shared" si="212"/>
        <v>7179</v>
      </c>
      <c r="N331" s="4">
        <f>'From State&amp;Country +Charts'!F344</f>
        <v>371</v>
      </c>
      <c r="P331" s="4">
        <f t="shared" ref="P331:P379" si="223">SUM(N320:N331)</f>
        <v>6100</v>
      </c>
      <c r="R331" s="4">
        <f>'From State&amp;Country +Charts'!O344</f>
        <v>353</v>
      </c>
      <c r="T331" s="4">
        <f t="shared" ref="T331:T379" si="224">SUM(R320:R331)</f>
        <v>5810</v>
      </c>
      <c r="V331" s="7">
        <f t="shared" si="213"/>
        <v>0.15737674760853568</v>
      </c>
      <c r="W331" s="7">
        <f t="shared" si="214"/>
        <v>0.15093818984547461</v>
      </c>
      <c r="X331" s="7">
        <f t="shared" si="215"/>
        <v>4.9484915378955115E-2</v>
      </c>
      <c r="Y331" s="7">
        <f t="shared" si="195"/>
        <v>3.4124356144223697E-2</v>
      </c>
      <c r="Z331" s="7">
        <f t="shared" si="196"/>
        <v>3.2468727005150848E-2</v>
      </c>
      <c r="AC331" s="4">
        <f>'From State&amp;Country +Charts'!BR344</f>
        <v>10872</v>
      </c>
      <c r="AD331" s="4">
        <f t="shared" si="216"/>
        <v>157328</v>
      </c>
      <c r="AE331" s="21">
        <f t="shared" si="217"/>
        <v>0.26624737945492671</v>
      </c>
      <c r="AG331" s="4">
        <f t="shared" si="218"/>
        <v>10872</v>
      </c>
      <c r="AH331" s="4">
        <v>4749</v>
      </c>
      <c r="AI331" s="4">
        <f t="shared" si="219"/>
        <v>6123</v>
      </c>
      <c r="AJ331" s="4">
        <f t="shared" si="220"/>
        <v>90527</v>
      </c>
      <c r="AK331" s="4">
        <f t="shared" si="221"/>
        <v>7543.916666666667</v>
      </c>
      <c r="AL331" s="4">
        <f t="shared" si="222"/>
        <v>66801</v>
      </c>
      <c r="AM331" s="20">
        <v>9.8050036791758652E-2</v>
      </c>
    </row>
    <row r="332" spans="1:39" x14ac:dyDescent="0.3">
      <c r="A332" s="32">
        <v>40513</v>
      </c>
      <c r="B332" s="4">
        <f>'From State&amp;Country +Charts'!H345</f>
        <v>1745</v>
      </c>
      <c r="D332" s="4">
        <f t="shared" si="210"/>
        <v>27332</v>
      </c>
      <c r="F332" s="4">
        <f>'From State&amp;Country +Charts'!AN345</f>
        <v>1572</v>
      </c>
      <c r="H332" s="4">
        <f t="shared" si="211"/>
        <v>23551</v>
      </c>
      <c r="J332" s="4">
        <f>'From State&amp;Country +Charts'!AT345</f>
        <v>525</v>
      </c>
      <c r="L332" s="4">
        <f t="shared" si="212"/>
        <v>7361</v>
      </c>
      <c r="N332" s="4">
        <f>'From State&amp;Country +Charts'!F345</f>
        <v>388</v>
      </c>
      <c r="P332" s="4">
        <f t="shared" si="223"/>
        <v>6182</v>
      </c>
      <c r="R332" s="4">
        <f>'From State&amp;Country +Charts'!O345</f>
        <v>359</v>
      </c>
      <c r="T332" s="4">
        <f t="shared" si="224"/>
        <v>5898</v>
      </c>
      <c r="V332" s="7">
        <f t="shared" si="213"/>
        <v>0.16372677800713079</v>
      </c>
      <c r="W332" s="7">
        <f t="shared" si="214"/>
        <v>0.14749483955714018</v>
      </c>
      <c r="X332" s="7">
        <f t="shared" si="215"/>
        <v>4.9258772752861703E-2</v>
      </c>
      <c r="Y332" s="7">
        <f t="shared" si="195"/>
        <v>3.6404578720210169E-2</v>
      </c>
      <c r="Z332" s="7">
        <f t="shared" si="196"/>
        <v>3.3683617939575902E-2</v>
      </c>
      <c r="AC332" s="4">
        <f>'From State&amp;Country +Charts'!BR345</f>
        <v>10658</v>
      </c>
      <c r="AD332" s="4">
        <f t="shared" si="216"/>
        <v>159501</v>
      </c>
      <c r="AE332" s="21">
        <f t="shared" si="217"/>
        <v>0.25609899823217441</v>
      </c>
      <c r="AG332" s="4">
        <f t="shared" si="218"/>
        <v>10658</v>
      </c>
      <c r="AH332" s="4">
        <v>2835</v>
      </c>
      <c r="AI332" s="4">
        <f t="shared" si="219"/>
        <v>7823</v>
      </c>
      <c r="AJ332" s="4">
        <f t="shared" si="220"/>
        <v>95388</v>
      </c>
      <c r="AK332" s="4">
        <f t="shared" si="221"/>
        <v>7949</v>
      </c>
      <c r="AL332" s="4">
        <f t="shared" si="222"/>
        <v>64113</v>
      </c>
      <c r="AM332" s="20">
        <v>0.10349033589791706</v>
      </c>
    </row>
    <row r="333" spans="1:39" x14ac:dyDescent="0.3">
      <c r="A333" s="32">
        <v>40544</v>
      </c>
      <c r="B333" s="4">
        <f>'From State&amp;Country +Charts'!H346</f>
        <v>2509</v>
      </c>
      <c r="D333" s="4">
        <f t="shared" si="210"/>
        <v>27769</v>
      </c>
      <c r="F333" s="4">
        <f>'From State&amp;Country +Charts'!AN346</f>
        <v>1988</v>
      </c>
      <c r="H333" s="4">
        <f t="shared" si="211"/>
        <v>23697</v>
      </c>
      <c r="J333" s="4">
        <f>'From State&amp;Country +Charts'!AT346</f>
        <v>711</v>
      </c>
      <c r="L333" s="4">
        <f t="shared" si="212"/>
        <v>7525</v>
      </c>
      <c r="N333" s="4">
        <f>'From State&amp;Country +Charts'!F346</f>
        <v>551</v>
      </c>
      <c r="P333" s="4">
        <f t="shared" si="223"/>
        <v>6276</v>
      </c>
      <c r="R333" s="4">
        <f>'From State&amp;Country +Charts'!O346</f>
        <v>551</v>
      </c>
      <c r="T333" s="4">
        <f t="shared" si="224"/>
        <v>5938</v>
      </c>
      <c r="V333" s="7">
        <f t="shared" si="213"/>
        <v>0.18324569091440257</v>
      </c>
      <c r="W333" s="7">
        <f t="shared" si="214"/>
        <v>0.14519427402862986</v>
      </c>
      <c r="X333" s="7">
        <f t="shared" si="215"/>
        <v>5.1928133216476775E-2</v>
      </c>
      <c r="Y333" s="7">
        <f t="shared" si="195"/>
        <v>4.0242477359041774E-2</v>
      </c>
      <c r="Z333" s="7">
        <f t="shared" si="196"/>
        <v>4.0242477359041774E-2</v>
      </c>
      <c r="AC333" s="4">
        <f>'From State&amp;Country +Charts'!BR346</f>
        <v>13692</v>
      </c>
      <c r="AD333" s="4">
        <f t="shared" si="216"/>
        <v>161221</v>
      </c>
      <c r="AE333" s="21">
        <f t="shared" si="217"/>
        <v>0.14366855997327099</v>
      </c>
      <c r="AG333" s="4">
        <f t="shared" si="218"/>
        <v>13692</v>
      </c>
      <c r="AH333" s="4">
        <v>2217</v>
      </c>
      <c r="AI333" s="4">
        <f t="shared" si="219"/>
        <v>11475</v>
      </c>
      <c r="AJ333" s="4">
        <f t="shared" si="220"/>
        <v>101023</v>
      </c>
      <c r="AK333" s="4">
        <f t="shared" si="221"/>
        <v>8418.5833333333339</v>
      </c>
      <c r="AL333" s="4">
        <f t="shared" si="222"/>
        <v>60198</v>
      </c>
      <c r="AM333" s="20">
        <v>9.8670756646216773E-2</v>
      </c>
    </row>
    <row r="334" spans="1:39" x14ac:dyDescent="0.3">
      <c r="A334" s="32">
        <v>40575</v>
      </c>
      <c r="B334" s="4">
        <f>'From State&amp;Country +Charts'!H347</f>
        <v>1906</v>
      </c>
      <c r="D334" s="4">
        <f t="shared" si="210"/>
        <v>27898</v>
      </c>
      <c r="F334" s="4">
        <f>'From State&amp;Country +Charts'!AN347</f>
        <v>1606</v>
      </c>
      <c r="H334" s="4">
        <f t="shared" si="211"/>
        <v>23718</v>
      </c>
      <c r="J334" s="4">
        <f>'From State&amp;Country +Charts'!AT347</f>
        <v>610</v>
      </c>
      <c r="L334" s="4">
        <f t="shared" si="212"/>
        <v>7708</v>
      </c>
      <c r="N334" s="4">
        <f>'From State&amp;Country +Charts'!F347</f>
        <v>423</v>
      </c>
      <c r="P334" s="4">
        <f t="shared" si="223"/>
        <v>6267</v>
      </c>
      <c r="R334" s="4">
        <f>'From State&amp;Country +Charts'!O347</f>
        <v>497</v>
      </c>
      <c r="T334" s="4">
        <f t="shared" si="224"/>
        <v>6016</v>
      </c>
      <c r="V334" s="7">
        <f t="shared" si="213"/>
        <v>0.16961822550502803</v>
      </c>
      <c r="W334" s="7">
        <f t="shared" si="214"/>
        <v>0.14292070837412121</v>
      </c>
      <c r="X334" s="7">
        <f t="shared" si="215"/>
        <v>5.4284951499510549E-2</v>
      </c>
      <c r="Y334" s="7">
        <f t="shared" si="195"/>
        <v>3.7643499154578625E-2</v>
      </c>
      <c r="Z334" s="7">
        <f t="shared" si="196"/>
        <v>4.4228886713535642E-2</v>
      </c>
      <c r="AC334" s="4">
        <f>'From State&amp;Country +Charts'!BR347</f>
        <v>11237</v>
      </c>
      <c r="AD334" s="4">
        <f t="shared" si="216"/>
        <v>162312</v>
      </c>
      <c r="AE334" s="21">
        <f t="shared" si="217"/>
        <v>0.10753006110782581</v>
      </c>
      <c r="AG334" s="4">
        <f t="shared" si="218"/>
        <v>11237</v>
      </c>
      <c r="AH334" s="4">
        <v>2703</v>
      </c>
      <c r="AI334" s="4">
        <f t="shared" si="219"/>
        <v>8534</v>
      </c>
      <c r="AJ334" s="4">
        <f t="shared" si="220"/>
        <v>105968</v>
      </c>
      <c r="AK334" s="4">
        <f t="shared" si="221"/>
        <v>8830.6666666666661</v>
      </c>
      <c r="AL334" s="4">
        <f t="shared" si="222"/>
        <v>56344</v>
      </c>
      <c r="AM334" s="20">
        <v>9.2551392720476994E-2</v>
      </c>
    </row>
    <row r="335" spans="1:39" x14ac:dyDescent="0.3">
      <c r="A335" s="32">
        <v>40603</v>
      </c>
      <c r="B335" s="4">
        <f>'From State&amp;Country +Charts'!H348</f>
        <v>2091</v>
      </c>
      <c r="D335" s="4">
        <f t="shared" si="210"/>
        <v>28155</v>
      </c>
      <c r="F335" s="4">
        <f>'From State&amp;Country +Charts'!AN348</f>
        <v>1808</v>
      </c>
      <c r="H335" s="4">
        <f t="shared" si="211"/>
        <v>23921</v>
      </c>
      <c r="J335" s="4">
        <f>'From State&amp;Country +Charts'!AT348</f>
        <v>635</v>
      </c>
      <c r="L335" s="4">
        <f t="shared" si="212"/>
        <v>7890</v>
      </c>
      <c r="N335" s="4">
        <f>'From State&amp;Country +Charts'!F348</f>
        <v>466</v>
      </c>
      <c r="P335" s="4">
        <f t="shared" si="223"/>
        <v>6330</v>
      </c>
      <c r="R335" s="4">
        <f>'From State&amp;Country +Charts'!O348</f>
        <v>479</v>
      </c>
      <c r="T335" s="4">
        <f t="shared" si="224"/>
        <v>6081</v>
      </c>
      <c r="V335" s="7">
        <f t="shared" si="213"/>
        <v>0.17139344262295081</v>
      </c>
      <c r="W335" s="7">
        <f t="shared" si="214"/>
        <v>0.1481967213114754</v>
      </c>
      <c r="X335" s="7">
        <f t="shared" si="215"/>
        <v>5.2049180327868851E-2</v>
      </c>
      <c r="Y335" s="7">
        <f t="shared" si="195"/>
        <v>3.8196721311475411E-2</v>
      </c>
      <c r="Z335" s="7">
        <f t="shared" si="196"/>
        <v>3.9262295081967213E-2</v>
      </c>
      <c r="AC335" s="4">
        <f>'From State&amp;Country +Charts'!BR348</f>
        <v>12200</v>
      </c>
      <c r="AD335" s="4">
        <f t="shared" si="216"/>
        <v>163996</v>
      </c>
      <c r="AE335" s="21">
        <f t="shared" si="217"/>
        <v>0.16013693419551167</v>
      </c>
      <c r="AG335" s="4">
        <f t="shared" si="218"/>
        <v>12200</v>
      </c>
      <c r="AH335" s="4">
        <v>2648</v>
      </c>
      <c r="AI335" s="4">
        <f t="shared" si="219"/>
        <v>9552</v>
      </c>
      <c r="AJ335" s="4">
        <f t="shared" si="220"/>
        <v>112588</v>
      </c>
      <c r="AK335" s="4">
        <f t="shared" si="221"/>
        <v>9382.3333333333339</v>
      </c>
      <c r="AL335" s="4">
        <f t="shared" si="222"/>
        <v>51408</v>
      </c>
      <c r="AM335" s="20">
        <v>9.2950819672131146E-2</v>
      </c>
    </row>
    <row r="336" spans="1:39" x14ac:dyDescent="0.3">
      <c r="A336" s="32">
        <v>40634</v>
      </c>
      <c r="B336" s="4">
        <f>'From State&amp;Country +Charts'!H349</f>
        <v>2499</v>
      </c>
      <c r="D336" s="4">
        <f t="shared" ref="D336:D347" si="225">SUM(B325:B336)</f>
        <v>28790</v>
      </c>
      <c r="F336" s="4">
        <f>'From State&amp;Country +Charts'!AN349</f>
        <v>1563</v>
      </c>
      <c r="H336" s="4">
        <f t="shared" ref="H336:H347" si="226">SUM(F325:F336)</f>
        <v>23847</v>
      </c>
      <c r="J336" s="4">
        <f>'From State&amp;Country +Charts'!AT349</f>
        <v>702</v>
      </c>
      <c r="L336" s="4">
        <f t="shared" ref="L336:L347" si="227">SUM(J325:J336)</f>
        <v>8146</v>
      </c>
      <c r="N336" s="4">
        <f>'From State&amp;Country +Charts'!F349</f>
        <v>592</v>
      </c>
      <c r="P336" s="4">
        <f t="shared" si="223"/>
        <v>6544</v>
      </c>
      <c r="R336" s="4">
        <f>'From State&amp;Country +Charts'!O349</f>
        <v>611</v>
      </c>
      <c r="T336" s="4">
        <f t="shared" si="224"/>
        <v>6305</v>
      </c>
      <c r="V336" s="7">
        <f t="shared" ref="V336:V347" si="228">B336/AC336</f>
        <v>0.19246765249537892</v>
      </c>
      <c r="W336" s="7">
        <f t="shared" ref="W336:W347" si="229">F336/AC336</f>
        <v>0.12037892791127541</v>
      </c>
      <c r="X336" s="7">
        <f t="shared" ref="X336:X347" si="230">J336/AC336</f>
        <v>5.4066543438077631E-2</v>
      </c>
      <c r="Y336" s="7">
        <f t="shared" si="195"/>
        <v>4.5594577942082562E-2</v>
      </c>
      <c r="Z336" s="7">
        <f t="shared" si="196"/>
        <v>4.7057917436845349E-2</v>
      </c>
      <c r="AC336" s="4">
        <f>'From State&amp;Country +Charts'!BR349</f>
        <v>12984</v>
      </c>
      <c r="AD336" s="4">
        <f t="shared" ref="AD336:AD347" si="231">SUM(AC325:AC336)</f>
        <v>166495</v>
      </c>
      <c r="AE336" s="21">
        <f t="shared" ref="AE336:AE347" si="232">(AC336/AC324)-1</f>
        <v>0.23834048640915584</v>
      </c>
      <c r="AG336" s="4">
        <f t="shared" ref="AG336:AG347" si="233">AC336</f>
        <v>12984</v>
      </c>
      <c r="AH336" s="4">
        <v>5107</v>
      </c>
      <c r="AI336" s="4">
        <f t="shared" ref="AI336:AI347" si="234">AG336-AH336</f>
        <v>7877</v>
      </c>
      <c r="AJ336" s="4">
        <f t="shared" ref="AJ336:AJ347" si="235">SUM(AI325:AI336)</f>
        <v>116418</v>
      </c>
      <c r="AK336" s="4">
        <f t="shared" ref="AK336:AK347" si="236">AJ336/12</f>
        <v>9701.5</v>
      </c>
      <c r="AL336" s="4">
        <f t="shared" ref="AL336:AL347" si="237">SUM(AH325:AH336)</f>
        <v>50077</v>
      </c>
      <c r="AM336" s="20">
        <v>8.3487369069624159E-2</v>
      </c>
    </row>
    <row r="337" spans="1:39" x14ac:dyDescent="0.3">
      <c r="A337" s="32">
        <v>40664</v>
      </c>
      <c r="B337" s="4">
        <f>'From State&amp;Country +Charts'!H350</f>
        <v>1833</v>
      </c>
      <c r="D337" s="4">
        <f t="shared" si="225"/>
        <v>28471</v>
      </c>
      <c r="F337" s="4">
        <f>'From State&amp;Country +Charts'!AN350</f>
        <v>1266</v>
      </c>
      <c r="H337" s="4">
        <f t="shared" si="226"/>
        <v>23215</v>
      </c>
      <c r="J337" s="4">
        <f>'From State&amp;Country +Charts'!AT350</f>
        <v>585</v>
      </c>
      <c r="L337" s="4">
        <f t="shared" si="227"/>
        <v>8131</v>
      </c>
      <c r="N337" s="4">
        <f>'From State&amp;Country +Charts'!F350</f>
        <v>493</v>
      </c>
      <c r="P337" s="4">
        <f t="shared" si="223"/>
        <v>6502</v>
      </c>
      <c r="R337" s="4">
        <f>'From State&amp;Country +Charts'!O350</f>
        <v>399</v>
      </c>
      <c r="T337" s="4">
        <f t="shared" si="224"/>
        <v>6248</v>
      </c>
      <c r="V337" s="7">
        <f t="shared" si="228"/>
        <v>0.17940687090143878</v>
      </c>
      <c r="W337" s="7">
        <f t="shared" si="229"/>
        <v>0.12391112851130469</v>
      </c>
      <c r="X337" s="7">
        <f t="shared" si="230"/>
        <v>5.7257511989820889E-2</v>
      </c>
      <c r="Y337" s="7">
        <f t="shared" si="195"/>
        <v>4.8252911813643926E-2</v>
      </c>
      <c r="Z337" s="7">
        <f t="shared" si="196"/>
        <v>3.9052559459723989E-2</v>
      </c>
      <c r="AC337" s="4">
        <f>'From State&amp;Country +Charts'!BR350</f>
        <v>10217</v>
      </c>
      <c r="AD337" s="4">
        <f t="shared" si="231"/>
        <v>164040</v>
      </c>
      <c r="AE337" s="21">
        <f t="shared" si="232"/>
        <v>-0.19373421717171713</v>
      </c>
      <c r="AG337" s="4">
        <f t="shared" si="233"/>
        <v>10217</v>
      </c>
      <c r="AH337" s="4">
        <v>902</v>
      </c>
      <c r="AI337" s="4">
        <f t="shared" si="234"/>
        <v>9315</v>
      </c>
      <c r="AJ337" s="4">
        <f t="shared" si="235"/>
        <v>121099</v>
      </c>
      <c r="AK337" s="4">
        <f t="shared" si="236"/>
        <v>10091.583333333334</v>
      </c>
      <c r="AL337" s="4">
        <f t="shared" si="237"/>
        <v>42941</v>
      </c>
      <c r="AM337" s="20">
        <v>9.219927571694235E-2</v>
      </c>
    </row>
    <row r="338" spans="1:39" x14ac:dyDescent="0.3">
      <c r="A338" s="32">
        <v>40695</v>
      </c>
      <c r="B338" s="4">
        <f>'From State&amp;Country +Charts'!H351</f>
        <v>2105</v>
      </c>
      <c r="D338" s="4">
        <f t="shared" si="225"/>
        <v>28191</v>
      </c>
      <c r="F338" s="4">
        <f>'From State&amp;Country +Charts'!AN351</f>
        <v>1357</v>
      </c>
      <c r="H338" s="4">
        <f t="shared" si="226"/>
        <v>22580</v>
      </c>
      <c r="J338" s="4">
        <f>'From State&amp;Country +Charts'!AT351</f>
        <v>682</v>
      </c>
      <c r="L338" s="4">
        <f t="shared" si="227"/>
        <v>8199</v>
      </c>
      <c r="N338" s="4">
        <f>'From State&amp;Country +Charts'!F351</f>
        <v>532</v>
      </c>
      <c r="P338" s="4">
        <f t="shared" si="223"/>
        <v>6445</v>
      </c>
      <c r="R338" s="4">
        <f>'From State&amp;Country +Charts'!O351</f>
        <v>445</v>
      </c>
      <c r="T338" s="4">
        <f t="shared" si="224"/>
        <v>6217</v>
      </c>
      <c r="V338" s="7">
        <f t="shared" si="228"/>
        <v>0.17733782645324347</v>
      </c>
      <c r="W338" s="7">
        <f t="shared" si="229"/>
        <v>0.1143218197135636</v>
      </c>
      <c r="X338" s="7">
        <f t="shared" si="230"/>
        <v>5.7455770850884581E-2</v>
      </c>
      <c r="Y338" s="7">
        <f t="shared" si="195"/>
        <v>4.4818871103622579E-2</v>
      </c>
      <c r="Z338" s="7">
        <f t="shared" si="196"/>
        <v>3.7489469250210614E-2</v>
      </c>
      <c r="AC338" s="4">
        <f>'From State&amp;Country +Charts'!BR351</f>
        <v>11870</v>
      </c>
      <c r="AD338" s="4">
        <f t="shared" si="231"/>
        <v>162324</v>
      </c>
      <c r="AE338" s="21">
        <f t="shared" si="232"/>
        <v>-0.12630649197703514</v>
      </c>
      <c r="AG338" s="4">
        <f t="shared" si="233"/>
        <v>11870</v>
      </c>
      <c r="AH338" s="4">
        <v>5405</v>
      </c>
      <c r="AI338" s="4">
        <f t="shared" si="234"/>
        <v>6465</v>
      </c>
      <c r="AJ338" s="4">
        <f t="shared" si="235"/>
        <v>120281</v>
      </c>
      <c r="AK338" s="4">
        <f t="shared" si="236"/>
        <v>10023.416666666666</v>
      </c>
      <c r="AL338" s="4">
        <f t="shared" si="237"/>
        <v>42043</v>
      </c>
      <c r="AM338" s="20">
        <v>8.6436394271272116E-2</v>
      </c>
    </row>
    <row r="339" spans="1:39" x14ac:dyDescent="0.3">
      <c r="A339" s="32">
        <v>40725</v>
      </c>
      <c r="B339" s="4">
        <f>'From State&amp;Country +Charts'!H352</f>
        <v>2739</v>
      </c>
      <c r="D339" s="4">
        <f t="shared" si="225"/>
        <v>27678</v>
      </c>
      <c r="F339" s="4">
        <f>'From State&amp;Country +Charts'!AN352</f>
        <v>1848</v>
      </c>
      <c r="H339" s="4">
        <f t="shared" si="226"/>
        <v>21867</v>
      </c>
      <c r="J339" s="4">
        <f>'From State&amp;Country +Charts'!AT352</f>
        <v>913</v>
      </c>
      <c r="L339" s="4">
        <f t="shared" si="227"/>
        <v>8291</v>
      </c>
      <c r="N339" s="4">
        <f>'From State&amp;Country +Charts'!F352</f>
        <v>704</v>
      </c>
      <c r="P339" s="4">
        <f t="shared" si="223"/>
        <v>6368</v>
      </c>
      <c r="R339" s="4">
        <f>'From State&amp;Country +Charts'!O352</f>
        <v>617</v>
      </c>
      <c r="T339" s="4">
        <f t="shared" si="224"/>
        <v>6202</v>
      </c>
      <c r="V339" s="7">
        <f t="shared" si="228"/>
        <v>0.17678951784676949</v>
      </c>
      <c r="W339" s="7">
        <f t="shared" si="229"/>
        <v>0.11927967469179629</v>
      </c>
      <c r="X339" s="7">
        <f t="shared" si="230"/>
        <v>5.8929839282256501E-2</v>
      </c>
      <c r="Y339" s="7">
        <f t="shared" si="195"/>
        <v>4.5439876073065252E-2</v>
      </c>
      <c r="Z339" s="7">
        <f t="shared" si="196"/>
        <v>3.9824436842444973E-2</v>
      </c>
      <c r="AC339" s="4">
        <f>'From State&amp;Country +Charts'!BR352</f>
        <v>15493</v>
      </c>
      <c r="AD339" s="4">
        <f t="shared" si="231"/>
        <v>159862</v>
      </c>
      <c r="AE339" s="21">
        <f t="shared" si="232"/>
        <v>-0.13712057922584242</v>
      </c>
      <c r="AG339" s="4">
        <f t="shared" si="233"/>
        <v>15493</v>
      </c>
      <c r="AH339" s="4">
        <v>2341</v>
      </c>
      <c r="AI339" s="4">
        <f t="shared" si="234"/>
        <v>13152</v>
      </c>
      <c r="AJ339" s="4">
        <f t="shared" si="235"/>
        <v>119324</v>
      </c>
      <c r="AK339" s="4">
        <f t="shared" si="236"/>
        <v>9943.6666666666661</v>
      </c>
      <c r="AL339" s="4">
        <f t="shared" si="237"/>
        <v>40538</v>
      </c>
      <c r="AM339" s="20">
        <v>8.9201574904795716E-2</v>
      </c>
    </row>
    <row r="340" spans="1:39" x14ac:dyDescent="0.3">
      <c r="A340" s="32">
        <v>40756</v>
      </c>
      <c r="B340" s="4">
        <f>'From State&amp;Country +Charts'!H353</f>
        <v>2481</v>
      </c>
      <c r="D340" s="4">
        <f t="shared" si="225"/>
        <v>27372</v>
      </c>
      <c r="F340" s="4">
        <f>'From State&amp;Country +Charts'!AN353</f>
        <v>1449</v>
      </c>
      <c r="H340" s="4">
        <f t="shared" si="226"/>
        <v>21203</v>
      </c>
      <c r="J340" s="4">
        <f>'From State&amp;Country +Charts'!AT353</f>
        <v>750</v>
      </c>
      <c r="L340" s="4">
        <f t="shared" si="227"/>
        <v>8321</v>
      </c>
      <c r="N340" s="4">
        <f>'From State&amp;Country +Charts'!F353</f>
        <v>595</v>
      </c>
      <c r="P340" s="4">
        <f t="shared" si="223"/>
        <v>6356</v>
      </c>
      <c r="R340" s="4">
        <f>'From State&amp;Country +Charts'!O353</f>
        <v>520</v>
      </c>
      <c r="T340" s="4">
        <f t="shared" si="224"/>
        <v>6146</v>
      </c>
      <c r="V340" s="7">
        <f t="shared" si="228"/>
        <v>0.18424179414822517</v>
      </c>
      <c r="W340" s="7">
        <f t="shared" si="229"/>
        <v>0.10760433684835884</v>
      </c>
      <c r="X340" s="7">
        <f t="shared" si="230"/>
        <v>5.5695826526065646E-2</v>
      </c>
      <c r="Y340" s="7">
        <f t="shared" si="195"/>
        <v>4.4185355710678748E-2</v>
      </c>
      <c r="Z340" s="7">
        <f t="shared" si="196"/>
        <v>3.8615773058072185E-2</v>
      </c>
      <c r="AC340" s="4">
        <f>'From State&amp;Country +Charts'!BR353</f>
        <v>13466</v>
      </c>
      <c r="AD340" s="4">
        <f t="shared" si="231"/>
        <v>157738</v>
      </c>
      <c r="AE340" s="21">
        <f t="shared" si="232"/>
        <v>-0.13624118024374599</v>
      </c>
      <c r="AG340" s="4">
        <f t="shared" si="233"/>
        <v>13466</v>
      </c>
      <c r="AH340" s="4">
        <v>5031</v>
      </c>
      <c r="AI340" s="4">
        <f t="shared" si="234"/>
        <v>8435</v>
      </c>
      <c r="AJ340" s="4">
        <f t="shared" si="235"/>
        <v>116749</v>
      </c>
      <c r="AK340" s="4">
        <f t="shared" si="236"/>
        <v>9729.0833333333339</v>
      </c>
      <c r="AL340" s="4">
        <f t="shared" si="237"/>
        <v>40989</v>
      </c>
      <c r="AM340" s="20">
        <v>8.1984256646368631E-2</v>
      </c>
    </row>
    <row r="341" spans="1:39" x14ac:dyDescent="0.3">
      <c r="A341" s="32">
        <v>40787</v>
      </c>
      <c r="B341" s="4">
        <f>'From State&amp;Country +Charts'!H354</f>
        <v>2397</v>
      </c>
      <c r="D341" s="4">
        <f t="shared" si="225"/>
        <v>27082</v>
      </c>
      <c r="F341" s="4">
        <f>'From State&amp;Country +Charts'!AN354</f>
        <v>1515</v>
      </c>
      <c r="H341" s="4">
        <f t="shared" si="226"/>
        <v>20570</v>
      </c>
      <c r="J341" s="4">
        <f>'From State&amp;Country +Charts'!AT354</f>
        <v>776</v>
      </c>
      <c r="L341" s="4">
        <f t="shared" si="227"/>
        <v>8341</v>
      </c>
      <c r="N341" s="4">
        <f>'From State&amp;Country +Charts'!F354</f>
        <v>595</v>
      </c>
      <c r="P341" s="4">
        <f t="shared" si="223"/>
        <v>6387</v>
      </c>
      <c r="R341" s="4">
        <f>'From State&amp;Country +Charts'!O354</f>
        <v>521</v>
      </c>
      <c r="T341" s="4">
        <f t="shared" si="224"/>
        <v>6075</v>
      </c>
      <c r="V341" s="7">
        <f t="shared" si="228"/>
        <v>0.18061939567477958</v>
      </c>
      <c r="W341" s="7">
        <f t="shared" si="229"/>
        <v>0.11415869188456032</v>
      </c>
      <c r="X341" s="7">
        <f t="shared" si="230"/>
        <v>5.8473362971893601E-2</v>
      </c>
      <c r="Y341" s="7">
        <f t="shared" si="195"/>
        <v>4.4834601763243165E-2</v>
      </c>
      <c r="Z341" s="7">
        <f t="shared" si="196"/>
        <v>3.9258533644789394E-2</v>
      </c>
      <c r="AC341" s="4">
        <f>'From State&amp;Country +Charts'!BR354</f>
        <v>13271</v>
      </c>
      <c r="AD341" s="4">
        <f t="shared" si="231"/>
        <v>155430</v>
      </c>
      <c r="AE341" s="21">
        <f t="shared" si="232"/>
        <v>-0.14814814814814814</v>
      </c>
      <c r="AG341" s="4">
        <f t="shared" si="233"/>
        <v>13271</v>
      </c>
      <c r="AH341" s="4">
        <v>3891</v>
      </c>
      <c r="AI341" s="4">
        <f t="shared" si="234"/>
        <v>9380</v>
      </c>
      <c r="AJ341" s="4">
        <f t="shared" si="235"/>
        <v>114029</v>
      </c>
      <c r="AK341" s="4">
        <f t="shared" si="236"/>
        <v>9502.4166666666661</v>
      </c>
      <c r="AL341" s="4">
        <f t="shared" si="237"/>
        <v>41401</v>
      </c>
      <c r="AM341" s="20">
        <v>8.7408635370356411E-2</v>
      </c>
    </row>
    <row r="342" spans="1:39" x14ac:dyDescent="0.3">
      <c r="A342" s="32">
        <v>40817</v>
      </c>
      <c r="B342" s="4">
        <f>'From State&amp;Country +Charts'!H355</f>
        <v>2512</v>
      </c>
      <c r="D342" s="4">
        <f t="shared" si="225"/>
        <v>26528</v>
      </c>
      <c r="F342" s="4">
        <f>'From State&amp;Country +Charts'!AN355</f>
        <v>1829</v>
      </c>
      <c r="H342" s="4">
        <f t="shared" si="226"/>
        <v>19442</v>
      </c>
      <c r="J342" s="4">
        <f>'From State&amp;Country +Charts'!AT355</f>
        <v>764</v>
      </c>
      <c r="L342" s="4">
        <f t="shared" si="227"/>
        <v>8191</v>
      </c>
      <c r="N342" s="4">
        <f>'From State&amp;Country +Charts'!F355</f>
        <v>692</v>
      </c>
      <c r="P342" s="4">
        <f t="shared" si="223"/>
        <v>6402</v>
      </c>
      <c r="R342" s="4">
        <f>'From State&amp;Country +Charts'!O355</f>
        <v>580</v>
      </c>
      <c r="T342" s="4">
        <f t="shared" si="224"/>
        <v>5932</v>
      </c>
      <c r="V342" s="7">
        <f t="shared" si="228"/>
        <v>0.16970679637886771</v>
      </c>
      <c r="W342" s="7">
        <f t="shared" si="229"/>
        <v>0.12356438319146061</v>
      </c>
      <c r="X342" s="7">
        <f t="shared" si="230"/>
        <v>5.1614646669369005E-2</v>
      </c>
      <c r="Y342" s="7">
        <f t="shared" si="195"/>
        <v>4.6750439129847318E-2</v>
      </c>
      <c r="Z342" s="7">
        <f t="shared" si="196"/>
        <v>3.9183894068369141E-2</v>
      </c>
      <c r="AC342" s="4">
        <f>'From State&amp;Country +Charts'!BR355</f>
        <v>14802</v>
      </c>
      <c r="AD342" s="4">
        <f t="shared" si="231"/>
        <v>150762</v>
      </c>
      <c r="AE342" s="21">
        <f t="shared" si="232"/>
        <v>-0.23975346687211097</v>
      </c>
      <c r="AG342" s="4">
        <f t="shared" si="233"/>
        <v>14802</v>
      </c>
      <c r="AH342" s="4">
        <v>4896</v>
      </c>
      <c r="AI342" s="4">
        <f t="shared" si="234"/>
        <v>9906</v>
      </c>
      <c r="AJ342" s="4">
        <f t="shared" si="235"/>
        <v>108037</v>
      </c>
      <c r="AK342" s="4">
        <f t="shared" si="236"/>
        <v>9003.0833333333339</v>
      </c>
      <c r="AL342" s="4">
        <f t="shared" si="237"/>
        <v>42725</v>
      </c>
      <c r="AM342" s="20">
        <v>9.3298202945547901E-2</v>
      </c>
    </row>
    <row r="343" spans="1:39" x14ac:dyDescent="0.3">
      <c r="A343" s="32">
        <v>40848</v>
      </c>
      <c r="B343" s="4">
        <f>'From State&amp;Country +Charts'!H356</f>
        <v>1623</v>
      </c>
      <c r="D343" s="4">
        <f t="shared" si="225"/>
        <v>26440</v>
      </c>
      <c r="F343" s="4">
        <f>'From State&amp;Country +Charts'!AN356</f>
        <v>1071</v>
      </c>
      <c r="H343" s="4">
        <f t="shared" si="226"/>
        <v>18872</v>
      </c>
      <c r="J343" s="4">
        <f>'From State&amp;Country +Charts'!AT356</f>
        <v>523</v>
      </c>
      <c r="L343" s="4">
        <f t="shared" si="227"/>
        <v>8176</v>
      </c>
      <c r="N343" s="4">
        <f>'From State&amp;Country +Charts'!F356</f>
        <v>395</v>
      </c>
      <c r="P343" s="4">
        <f t="shared" si="223"/>
        <v>6426</v>
      </c>
      <c r="R343" s="4">
        <f>'From State&amp;Country +Charts'!O356</f>
        <v>389</v>
      </c>
      <c r="T343" s="4">
        <f t="shared" si="224"/>
        <v>5968</v>
      </c>
      <c r="V343" s="7">
        <f t="shared" si="228"/>
        <v>0.17330485851575014</v>
      </c>
      <c r="W343" s="7">
        <f t="shared" si="229"/>
        <v>0.11436198611852642</v>
      </c>
      <c r="X343" s="7">
        <f t="shared" si="230"/>
        <v>5.5846235985050723E-2</v>
      </c>
      <c r="Y343" s="7">
        <f t="shared" si="195"/>
        <v>4.217832354511479E-2</v>
      </c>
      <c r="Z343" s="7">
        <f t="shared" si="196"/>
        <v>4.1537640149492794E-2</v>
      </c>
      <c r="AC343" s="4">
        <f>'From State&amp;Country +Charts'!BR356</f>
        <v>9365</v>
      </c>
      <c r="AD343" s="4">
        <f t="shared" si="231"/>
        <v>149255</v>
      </c>
      <c r="AE343" s="21">
        <f t="shared" si="232"/>
        <v>-0.13861295069904345</v>
      </c>
      <c r="AG343" s="4">
        <f t="shared" si="233"/>
        <v>9365</v>
      </c>
      <c r="AH343" s="4">
        <v>3427</v>
      </c>
      <c r="AI343" s="4">
        <f t="shared" si="234"/>
        <v>5938</v>
      </c>
      <c r="AJ343" s="4">
        <f t="shared" si="235"/>
        <v>107852</v>
      </c>
      <c r="AK343" s="4">
        <f t="shared" si="236"/>
        <v>8987.6666666666661</v>
      </c>
      <c r="AL343" s="4">
        <f t="shared" si="237"/>
        <v>41403</v>
      </c>
      <c r="AM343" s="20">
        <v>8.4249866524292574E-2</v>
      </c>
    </row>
    <row r="344" spans="1:39" x14ac:dyDescent="0.3">
      <c r="A344" s="32">
        <v>40878</v>
      </c>
      <c r="B344" s="4">
        <f>'From State&amp;Country +Charts'!H357</f>
        <v>2075</v>
      </c>
      <c r="D344" s="4">
        <f t="shared" si="225"/>
        <v>26770</v>
      </c>
      <c r="F344" s="4">
        <f>'From State&amp;Country +Charts'!AN357</f>
        <v>1484</v>
      </c>
      <c r="H344" s="4">
        <f t="shared" si="226"/>
        <v>18784</v>
      </c>
      <c r="J344" s="4">
        <f>'From State&amp;Country +Charts'!AT357</f>
        <v>750</v>
      </c>
      <c r="L344" s="4">
        <f t="shared" si="227"/>
        <v>8401</v>
      </c>
      <c r="N344" s="4">
        <f>'From State&amp;Country +Charts'!F357</f>
        <v>495</v>
      </c>
      <c r="P344" s="4">
        <f t="shared" si="223"/>
        <v>6533</v>
      </c>
      <c r="R344" s="4">
        <f>'From State&amp;Country +Charts'!O357</f>
        <v>497</v>
      </c>
      <c r="T344" s="4">
        <f t="shared" si="224"/>
        <v>6106</v>
      </c>
      <c r="V344" s="7">
        <f t="shared" si="228"/>
        <v>0.17384383378016086</v>
      </c>
      <c r="W344" s="7">
        <f t="shared" si="229"/>
        <v>0.12432975871313673</v>
      </c>
      <c r="X344" s="7">
        <f t="shared" si="230"/>
        <v>6.2835120643431636E-2</v>
      </c>
      <c r="Y344" s="7">
        <f t="shared" si="195"/>
        <v>4.1471179624664879E-2</v>
      </c>
      <c r="Z344" s="7">
        <f t="shared" si="196"/>
        <v>4.1638739946380697E-2</v>
      </c>
      <c r="AC344" s="4">
        <f>'From State&amp;Country +Charts'!BR357</f>
        <v>11936</v>
      </c>
      <c r="AD344" s="4">
        <f t="shared" si="231"/>
        <v>150533</v>
      </c>
      <c r="AE344" s="21">
        <f t="shared" si="232"/>
        <v>0.11990992681553769</v>
      </c>
      <c r="AG344" s="4">
        <f t="shared" si="233"/>
        <v>11936</v>
      </c>
      <c r="AH344" s="4">
        <v>4096</v>
      </c>
      <c r="AI344" s="4">
        <f t="shared" si="234"/>
        <v>7840</v>
      </c>
      <c r="AJ344" s="4">
        <f t="shared" si="235"/>
        <v>107869</v>
      </c>
      <c r="AK344" s="4">
        <f t="shared" si="236"/>
        <v>8989.0833333333339</v>
      </c>
      <c r="AL344" s="4">
        <f t="shared" si="237"/>
        <v>42664</v>
      </c>
      <c r="AM344" s="20">
        <v>9.224195710455764E-2</v>
      </c>
    </row>
    <row r="345" spans="1:39" x14ac:dyDescent="0.3">
      <c r="A345" s="32">
        <v>40909</v>
      </c>
      <c r="B345" s="4">
        <f>'From State&amp;Country +Charts'!H358</f>
        <v>1640</v>
      </c>
      <c r="D345" s="4">
        <f t="shared" si="225"/>
        <v>25901</v>
      </c>
      <c r="F345" s="4">
        <f>'From State&amp;Country +Charts'!AN358</f>
        <v>1167</v>
      </c>
      <c r="H345" s="4">
        <f t="shared" si="226"/>
        <v>17963</v>
      </c>
      <c r="J345" s="4">
        <f>'From State&amp;Country +Charts'!AT358</f>
        <v>512</v>
      </c>
      <c r="L345" s="4">
        <f t="shared" si="227"/>
        <v>8202</v>
      </c>
      <c r="N345" s="4">
        <f>'From State&amp;Country +Charts'!F358</f>
        <v>408</v>
      </c>
      <c r="P345" s="4">
        <f t="shared" si="223"/>
        <v>6390</v>
      </c>
      <c r="R345" s="4">
        <f>'From State&amp;Country +Charts'!O358</f>
        <v>378</v>
      </c>
      <c r="T345" s="4">
        <f t="shared" si="224"/>
        <v>5933</v>
      </c>
      <c r="V345" s="7">
        <f t="shared" si="228"/>
        <v>0.17773924352443915</v>
      </c>
      <c r="W345" s="7">
        <f t="shared" si="229"/>
        <v>0.12647664462989053</v>
      </c>
      <c r="X345" s="7">
        <f t="shared" si="230"/>
        <v>5.5489324807629782E-2</v>
      </c>
      <c r="Y345" s="7">
        <f t="shared" si="195"/>
        <v>4.4218055706079985E-2</v>
      </c>
      <c r="Z345" s="7">
        <f t="shared" si="196"/>
        <v>4.0966728080632925E-2</v>
      </c>
      <c r="AC345" s="4">
        <f>'From State&amp;Country +Charts'!BR358</f>
        <v>9227</v>
      </c>
      <c r="AD345" s="4">
        <f t="shared" si="231"/>
        <v>146068</v>
      </c>
      <c r="AE345" s="21">
        <f t="shared" si="232"/>
        <v>-0.32610283377154548</v>
      </c>
      <c r="AG345" s="4">
        <f t="shared" si="233"/>
        <v>9227</v>
      </c>
      <c r="AH345" s="4">
        <v>1716</v>
      </c>
      <c r="AI345" s="4">
        <f t="shared" si="234"/>
        <v>7511</v>
      </c>
      <c r="AJ345" s="4">
        <f t="shared" si="235"/>
        <v>103905</v>
      </c>
      <c r="AK345" s="4">
        <f t="shared" si="236"/>
        <v>8658.75</v>
      </c>
      <c r="AL345" s="4">
        <f t="shared" si="237"/>
        <v>42163</v>
      </c>
      <c r="AM345" s="20">
        <v>9.5480654600628587E-2</v>
      </c>
    </row>
    <row r="346" spans="1:39" x14ac:dyDescent="0.3">
      <c r="A346" s="32">
        <v>40940</v>
      </c>
      <c r="B346" s="4">
        <f>'From State&amp;Country +Charts'!H359</f>
        <v>1801</v>
      </c>
      <c r="D346" s="4">
        <f t="shared" si="225"/>
        <v>25796</v>
      </c>
      <c r="F346" s="4">
        <f>'From State&amp;Country +Charts'!AN359</f>
        <v>1361</v>
      </c>
      <c r="H346" s="4">
        <f t="shared" si="226"/>
        <v>17718</v>
      </c>
      <c r="J346" s="4">
        <f>'From State&amp;Country +Charts'!AT359</f>
        <v>674</v>
      </c>
      <c r="L346" s="4">
        <f t="shared" si="227"/>
        <v>8266</v>
      </c>
      <c r="N346" s="4">
        <f>'From State&amp;Country +Charts'!F359</f>
        <v>489</v>
      </c>
      <c r="P346" s="4">
        <f t="shared" si="223"/>
        <v>6456</v>
      </c>
      <c r="R346" s="4">
        <f>'From State&amp;Country +Charts'!O359</f>
        <v>464</v>
      </c>
      <c r="T346" s="4">
        <f t="shared" si="224"/>
        <v>5900</v>
      </c>
      <c r="V346" s="7">
        <f t="shared" si="228"/>
        <v>0.16966556759302873</v>
      </c>
      <c r="W346" s="7">
        <f t="shared" si="229"/>
        <v>0.12821479039095621</v>
      </c>
      <c r="X346" s="7">
        <f t="shared" si="230"/>
        <v>6.34950541686293E-2</v>
      </c>
      <c r="Y346" s="7">
        <f t="shared" si="195"/>
        <v>4.6066886481394252E-2</v>
      </c>
      <c r="Z346" s="7">
        <f t="shared" si="196"/>
        <v>4.3711728685821953E-2</v>
      </c>
      <c r="AC346" s="4">
        <f>'From State&amp;Country +Charts'!BR359</f>
        <v>10615</v>
      </c>
      <c r="AD346" s="4">
        <f t="shared" si="231"/>
        <v>145446</v>
      </c>
      <c r="AE346" s="21">
        <f t="shared" si="232"/>
        <v>-5.5352852184746837E-2</v>
      </c>
      <c r="AG346" s="4">
        <f t="shared" si="233"/>
        <v>10615</v>
      </c>
      <c r="AH346" s="4">
        <v>4882</v>
      </c>
      <c r="AI346" s="4">
        <f t="shared" si="234"/>
        <v>5733</v>
      </c>
      <c r="AJ346" s="4">
        <f t="shared" si="235"/>
        <v>101104</v>
      </c>
      <c r="AK346" s="4">
        <f t="shared" si="236"/>
        <v>8425.3333333333339</v>
      </c>
      <c r="AL346" s="4">
        <f t="shared" si="237"/>
        <v>44342</v>
      </c>
      <c r="AM346" s="20">
        <v>8.5350918511540266E-2</v>
      </c>
    </row>
    <row r="347" spans="1:39" x14ac:dyDescent="0.3">
      <c r="A347" s="32">
        <v>40969</v>
      </c>
      <c r="B347" s="4">
        <f>'From State&amp;Country +Charts'!H360</f>
        <v>2337</v>
      </c>
      <c r="D347" s="4">
        <f t="shared" si="225"/>
        <v>26042</v>
      </c>
      <c r="F347" s="4">
        <f>'From State&amp;Country +Charts'!AN360</f>
        <v>1737</v>
      </c>
      <c r="H347" s="4">
        <f t="shared" si="226"/>
        <v>17647</v>
      </c>
      <c r="J347" s="4">
        <f>'From State&amp;Country +Charts'!AT360</f>
        <v>825</v>
      </c>
      <c r="L347" s="4">
        <f t="shared" si="227"/>
        <v>8456</v>
      </c>
      <c r="N347" s="4">
        <f>'From State&amp;Country +Charts'!F360</f>
        <v>610</v>
      </c>
      <c r="P347" s="4">
        <f t="shared" si="223"/>
        <v>6600</v>
      </c>
      <c r="R347" s="4">
        <f>'From State&amp;Country +Charts'!O360</f>
        <v>633</v>
      </c>
      <c r="T347" s="4">
        <f t="shared" si="224"/>
        <v>6054</v>
      </c>
      <c r="V347" s="7">
        <f t="shared" si="228"/>
        <v>0.17257421355782013</v>
      </c>
      <c r="W347" s="7">
        <f t="shared" si="229"/>
        <v>0.12826761187416924</v>
      </c>
      <c r="X347" s="7">
        <f t="shared" si="230"/>
        <v>6.0921577315019938E-2</v>
      </c>
      <c r="Y347" s="7">
        <f t="shared" si="195"/>
        <v>4.5045045045045043E-2</v>
      </c>
      <c r="Z347" s="7">
        <f t="shared" si="196"/>
        <v>4.6743464776251659E-2</v>
      </c>
      <c r="AC347" s="4">
        <f>'From State&amp;Country +Charts'!BR360</f>
        <v>13542</v>
      </c>
      <c r="AD347" s="4">
        <f t="shared" si="231"/>
        <v>146788</v>
      </c>
      <c r="AE347" s="21">
        <f t="shared" si="232"/>
        <v>0.1100000000000001</v>
      </c>
      <c r="AG347" s="4">
        <f t="shared" si="233"/>
        <v>13542</v>
      </c>
      <c r="AH347" s="4">
        <v>4451</v>
      </c>
      <c r="AI347" s="4">
        <f t="shared" si="234"/>
        <v>9091</v>
      </c>
      <c r="AJ347" s="4">
        <f t="shared" si="235"/>
        <v>100643</v>
      </c>
      <c r="AK347" s="4">
        <f t="shared" si="236"/>
        <v>8386.9166666666661</v>
      </c>
      <c r="AL347" s="4">
        <f t="shared" si="237"/>
        <v>46145</v>
      </c>
      <c r="AM347" s="20">
        <v>8.5880962930143259E-2</v>
      </c>
    </row>
    <row r="348" spans="1:39" x14ac:dyDescent="0.3">
      <c r="A348" s="32">
        <v>41000</v>
      </c>
      <c r="B348" s="4">
        <f>'From State&amp;Country +Charts'!H361</f>
        <v>1696</v>
      </c>
      <c r="D348" s="4">
        <f t="shared" ref="D348:D353" si="238">SUM(B337:B348)</f>
        <v>25239</v>
      </c>
      <c r="F348" s="4">
        <f>'From State&amp;Country +Charts'!AN361</f>
        <v>1302</v>
      </c>
      <c r="H348" s="4">
        <f t="shared" ref="H348:H353" si="239">SUM(F337:F348)</f>
        <v>17386</v>
      </c>
      <c r="J348" s="4">
        <f>'From State&amp;Country +Charts'!AT361</f>
        <v>634</v>
      </c>
      <c r="L348" s="4">
        <f t="shared" ref="L348:L353" si="240">SUM(J337:J348)</f>
        <v>8388</v>
      </c>
      <c r="N348" s="4">
        <f>'From State&amp;Country +Charts'!F361</f>
        <v>526</v>
      </c>
      <c r="P348" s="4">
        <f t="shared" si="223"/>
        <v>6534</v>
      </c>
      <c r="R348" s="4">
        <f>'From State&amp;Country +Charts'!O361</f>
        <v>395</v>
      </c>
      <c r="T348" s="4">
        <f t="shared" si="224"/>
        <v>5838</v>
      </c>
      <c r="V348" s="7">
        <f t="shared" ref="V348:V353" si="241">B348/AC348</f>
        <v>0.16456433145740346</v>
      </c>
      <c r="W348" s="7">
        <f t="shared" ref="W348:W353" si="242">F348/AC348</f>
        <v>0.12633417426741703</v>
      </c>
      <c r="X348" s="7">
        <f t="shared" ref="X348:X353" si="243">J348/AC348</f>
        <v>6.1517562584902E-2</v>
      </c>
      <c r="Y348" s="7">
        <f t="shared" si="195"/>
        <v>5.1038230157189987E-2</v>
      </c>
      <c r="Z348" s="7">
        <f t="shared" si="196"/>
        <v>3.8327188045798564E-2</v>
      </c>
      <c r="AC348" s="4">
        <f>'From State&amp;Country +Charts'!BR361</f>
        <v>10306</v>
      </c>
      <c r="AD348" s="4">
        <f t="shared" ref="AD348:AD353" si="244">SUM(AC337:AC348)</f>
        <v>144110</v>
      </c>
      <c r="AE348" s="21">
        <f t="shared" ref="AE348:AE353" si="245">(AC348/AC336)-1</f>
        <v>-0.20625385089340731</v>
      </c>
      <c r="AG348" s="4">
        <f t="shared" ref="AG348:AG353" si="246">AC348</f>
        <v>10306</v>
      </c>
      <c r="AH348" s="4">
        <v>2846</v>
      </c>
      <c r="AI348" s="4">
        <f t="shared" ref="AI348:AI353" si="247">AG348-AH348</f>
        <v>7460</v>
      </c>
      <c r="AJ348" s="4">
        <f t="shared" ref="AJ348:AJ353" si="248">SUM(AI337:AI348)</f>
        <v>100226</v>
      </c>
      <c r="AK348" s="4">
        <f t="shared" ref="AK348:AK353" si="249">AJ348/12</f>
        <v>8352.1666666666661</v>
      </c>
      <c r="AL348" s="4">
        <f t="shared" ref="AL348:AL353" si="250">SUM(AH337:AH348)</f>
        <v>43884</v>
      </c>
      <c r="AM348" s="20">
        <v>8.684261595187269E-2</v>
      </c>
    </row>
    <row r="349" spans="1:39" x14ac:dyDescent="0.3">
      <c r="A349" s="32">
        <v>41030</v>
      </c>
      <c r="B349" s="4">
        <f>'From State&amp;Country +Charts'!H362</f>
        <v>1832</v>
      </c>
      <c r="D349" s="4">
        <f t="shared" si="238"/>
        <v>25238</v>
      </c>
      <c r="F349" s="4">
        <f>'From State&amp;Country +Charts'!AN362</f>
        <v>1287</v>
      </c>
      <c r="H349" s="4">
        <f t="shared" si="239"/>
        <v>17407</v>
      </c>
      <c r="J349" s="4">
        <f>'From State&amp;Country +Charts'!AT362</f>
        <v>598</v>
      </c>
      <c r="L349" s="4">
        <f t="shared" si="240"/>
        <v>8401</v>
      </c>
      <c r="N349" s="4">
        <f>'From State&amp;Country +Charts'!F362</f>
        <v>517</v>
      </c>
      <c r="P349" s="4">
        <f t="shared" si="223"/>
        <v>6558</v>
      </c>
      <c r="R349" s="4">
        <f>'From State&amp;Country +Charts'!O362</f>
        <v>415</v>
      </c>
      <c r="T349" s="4">
        <f t="shared" si="224"/>
        <v>5854</v>
      </c>
      <c r="V349" s="7">
        <f t="shared" si="241"/>
        <v>0.17840101275684098</v>
      </c>
      <c r="W349" s="7">
        <f t="shared" si="242"/>
        <v>0.12532865907099036</v>
      </c>
      <c r="X349" s="7">
        <f t="shared" si="243"/>
        <v>5.8233518356217741E-2</v>
      </c>
      <c r="Y349" s="7">
        <f t="shared" si="195"/>
        <v>5.0345700652449116E-2</v>
      </c>
      <c r="Z349" s="7">
        <f t="shared" si="196"/>
        <v>4.0412893173629373E-2</v>
      </c>
      <c r="AC349" s="4">
        <f>'From State&amp;Country +Charts'!BR362</f>
        <v>10269</v>
      </c>
      <c r="AD349" s="4">
        <f t="shared" si="244"/>
        <v>144162</v>
      </c>
      <c r="AE349" s="21">
        <f t="shared" si="245"/>
        <v>5.0895566213173815E-3</v>
      </c>
      <c r="AG349" s="4">
        <f t="shared" si="246"/>
        <v>10269</v>
      </c>
      <c r="AH349" s="4">
        <v>3127</v>
      </c>
      <c r="AI349" s="4">
        <f t="shared" si="247"/>
        <v>7142</v>
      </c>
      <c r="AJ349" s="4">
        <f t="shared" si="248"/>
        <v>98053</v>
      </c>
      <c r="AK349" s="4">
        <f t="shared" si="249"/>
        <v>8171.083333333333</v>
      </c>
      <c r="AL349" s="4">
        <f t="shared" si="250"/>
        <v>46109</v>
      </c>
      <c r="AM349" s="20">
        <v>9.2121920342779232E-2</v>
      </c>
    </row>
    <row r="350" spans="1:39" x14ac:dyDescent="0.3">
      <c r="A350" s="32">
        <v>41061</v>
      </c>
      <c r="B350" s="4">
        <f>'From State&amp;Country +Charts'!H363</f>
        <v>2460</v>
      </c>
      <c r="D350" s="4">
        <f t="shared" si="238"/>
        <v>25593</v>
      </c>
      <c r="F350" s="4">
        <f>'From State&amp;Country +Charts'!AN363</f>
        <v>1623</v>
      </c>
      <c r="H350" s="4">
        <f t="shared" si="239"/>
        <v>17673</v>
      </c>
      <c r="J350" s="4">
        <f>'From State&amp;Country +Charts'!AT363</f>
        <v>875</v>
      </c>
      <c r="L350" s="4">
        <f t="shared" si="240"/>
        <v>8594</v>
      </c>
      <c r="N350" s="4">
        <f>'From State&amp;Country +Charts'!F363</f>
        <v>643</v>
      </c>
      <c r="P350" s="4">
        <f t="shared" si="223"/>
        <v>6669</v>
      </c>
      <c r="R350" s="4">
        <f>'From State&amp;Country +Charts'!O363</f>
        <v>600</v>
      </c>
      <c r="T350" s="4">
        <f t="shared" si="224"/>
        <v>6009</v>
      </c>
      <c r="V350" s="7">
        <f t="shared" si="241"/>
        <v>0.17336152219873149</v>
      </c>
      <c r="W350" s="7">
        <f t="shared" si="242"/>
        <v>0.11437632135306554</v>
      </c>
      <c r="X350" s="7">
        <f t="shared" si="243"/>
        <v>6.1663143058491895E-2</v>
      </c>
      <c r="Y350" s="7">
        <f t="shared" si="195"/>
        <v>4.5313601127554615E-2</v>
      </c>
      <c r="Z350" s="7">
        <f t="shared" si="196"/>
        <v>4.2283298097251586E-2</v>
      </c>
      <c r="AC350" s="4">
        <f>'From State&amp;Country +Charts'!BR363</f>
        <v>14190</v>
      </c>
      <c r="AD350" s="4">
        <f t="shared" si="244"/>
        <v>146482</v>
      </c>
      <c r="AE350" s="21">
        <f t="shared" si="245"/>
        <v>0.19545071609098574</v>
      </c>
      <c r="AG350" s="4">
        <f t="shared" si="246"/>
        <v>14190</v>
      </c>
      <c r="AH350" s="4">
        <v>3756</v>
      </c>
      <c r="AI350" s="4">
        <f t="shared" si="247"/>
        <v>10434</v>
      </c>
      <c r="AJ350" s="4">
        <f t="shared" si="248"/>
        <v>102022</v>
      </c>
      <c r="AK350" s="4">
        <f t="shared" si="249"/>
        <v>8501.8333333333339</v>
      </c>
      <c r="AL350" s="4">
        <f t="shared" si="250"/>
        <v>44460</v>
      </c>
      <c r="AM350" s="20">
        <v>8.4566596194503171E-2</v>
      </c>
    </row>
    <row r="351" spans="1:39" x14ac:dyDescent="0.3">
      <c r="A351" s="32">
        <v>41091</v>
      </c>
      <c r="B351" s="4">
        <f>'From State&amp;Country +Charts'!H364</f>
        <v>2301</v>
      </c>
      <c r="D351" s="4">
        <f t="shared" si="238"/>
        <v>25155</v>
      </c>
      <c r="F351" s="4">
        <f>'From State&amp;Country +Charts'!AN364</f>
        <v>1412</v>
      </c>
      <c r="H351" s="4">
        <f t="shared" si="239"/>
        <v>17237</v>
      </c>
      <c r="J351" s="4">
        <f>'From State&amp;Country +Charts'!AT364</f>
        <v>751</v>
      </c>
      <c r="L351" s="4">
        <f t="shared" si="240"/>
        <v>8432</v>
      </c>
      <c r="N351" s="4">
        <f>'From State&amp;Country +Charts'!F364</f>
        <v>509</v>
      </c>
      <c r="P351" s="4">
        <f t="shared" si="223"/>
        <v>6474</v>
      </c>
      <c r="R351" s="4">
        <f>'From State&amp;Country +Charts'!O364</f>
        <v>425</v>
      </c>
      <c r="T351" s="4">
        <f t="shared" si="224"/>
        <v>5817</v>
      </c>
      <c r="V351" s="7">
        <f t="shared" si="241"/>
        <v>0.18473025048169556</v>
      </c>
      <c r="W351" s="7">
        <f t="shared" si="242"/>
        <v>0.11335902376364804</v>
      </c>
      <c r="X351" s="7">
        <f t="shared" si="243"/>
        <v>6.0292228644829804E-2</v>
      </c>
      <c r="Y351" s="7">
        <f t="shared" si="195"/>
        <v>4.0863840719332051E-2</v>
      </c>
      <c r="Z351" s="7">
        <f t="shared" si="196"/>
        <v>3.4120102761721262E-2</v>
      </c>
      <c r="AC351" s="4">
        <f>'From State&amp;Country +Charts'!BR364</f>
        <v>12456</v>
      </c>
      <c r="AD351" s="4">
        <f t="shared" si="244"/>
        <v>143445</v>
      </c>
      <c r="AE351" s="21">
        <f t="shared" si="245"/>
        <v>-0.19602401084360677</v>
      </c>
      <c r="AG351" s="4">
        <f t="shared" si="246"/>
        <v>12456</v>
      </c>
      <c r="AH351" s="4">
        <v>3700</v>
      </c>
      <c r="AI351" s="4">
        <f t="shared" si="247"/>
        <v>8756</v>
      </c>
      <c r="AJ351" s="4">
        <f t="shared" si="248"/>
        <v>97626</v>
      </c>
      <c r="AK351" s="4">
        <f t="shared" si="249"/>
        <v>8135.5</v>
      </c>
      <c r="AL351" s="4">
        <f t="shared" si="250"/>
        <v>45819</v>
      </c>
      <c r="AM351" s="20">
        <v>8.2771355170199096E-2</v>
      </c>
    </row>
    <row r="352" spans="1:39" x14ac:dyDescent="0.3">
      <c r="A352" s="32">
        <v>41122</v>
      </c>
      <c r="B352" s="4">
        <f>'From State&amp;Country +Charts'!H365</f>
        <v>2472</v>
      </c>
      <c r="D352" s="4">
        <f t="shared" si="238"/>
        <v>25146</v>
      </c>
      <c r="F352" s="4">
        <f>'From State&amp;Country +Charts'!AN365</f>
        <v>1603</v>
      </c>
      <c r="H352" s="4">
        <f t="shared" si="239"/>
        <v>17391</v>
      </c>
      <c r="J352" s="4">
        <f>'From State&amp;Country +Charts'!AT365</f>
        <v>854</v>
      </c>
      <c r="L352" s="4">
        <f t="shared" si="240"/>
        <v>8536</v>
      </c>
      <c r="N352" s="4">
        <f>'From State&amp;Country +Charts'!F365</f>
        <v>660</v>
      </c>
      <c r="P352" s="4">
        <f t="shared" si="223"/>
        <v>6539</v>
      </c>
      <c r="R352" s="4">
        <f>'From State&amp;Country +Charts'!O365</f>
        <v>545</v>
      </c>
      <c r="T352" s="4">
        <f t="shared" si="224"/>
        <v>5842</v>
      </c>
      <c r="V352" s="7">
        <f t="shared" si="241"/>
        <v>0.17693794288168349</v>
      </c>
      <c r="W352" s="7">
        <f t="shared" si="242"/>
        <v>0.11473767088970009</v>
      </c>
      <c r="X352" s="7">
        <f t="shared" si="243"/>
        <v>6.1126619425953758E-2</v>
      </c>
      <c r="Y352" s="7">
        <f t="shared" si="195"/>
        <v>4.7240712905303843E-2</v>
      </c>
      <c r="Z352" s="7">
        <f t="shared" si="196"/>
        <v>3.9009376565743326E-2</v>
      </c>
      <c r="AC352" s="4">
        <f>'From State&amp;Country +Charts'!BR365</f>
        <v>13971</v>
      </c>
      <c r="AD352" s="4">
        <f t="shared" si="244"/>
        <v>143950</v>
      </c>
      <c r="AE352" s="21">
        <f t="shared" si="245"/>
        <v>3.7501856527550892E-2</v>
      </c>
      <c r="AG352" s="4">
        <f t="shared" si="246"/>
        <v>13971</v>
      </c>
      <c r="AH352" s="4">
        <v>3593</v>
      </c>
      <c r="AI352" s="4">
        <f t="shared" si="247"/>
        <v>10378</v>
      </c>
      <c r="AJ352" s="4">
        <f t="shared" si="248"/>
        <v>99569</v>
      </c>
      <c r="AK352" s="4">
        <f t="shared" si="249"/>
        <v>8297.4166666666661</v>
      </c>
      <c r="AL352" s="4">
        <f t="shared" si="250"/>
        <v>44381</v>
      </c>
      <c r="AM352" s="20">
        <v>8.281440125975234E-2</v>
      </c>
    </row>
    <row r="353" spans="1:39" x14ac:dyDescent="0.3">
      <c r="A353" s="32">
        <v>41153</v>
      </c>
      <c r="B353" s="4">
        <f>'From State&amp;Country +Charts'!H366</f>
        <v>3193</v>
      </c>
      <c r="D353" s="4">
        <f t="shared" si="238"/>
        <v>25942</v>
      </c>
      <c r="F353" s="4">
        <f>'From State&amp;Country +Charts'!AN366</f>
        <v>2226</v>
      </c>
      <c r="H353" s="4">
        <f t="shared" si="239"/>
        <v>18102</v>
      </c>
      <c r="J353" s="4">
        <f>'From State&amp;Country +Charts'!AT366</f>
        <v>1229</v>
      </c>
      <c r="L353" s="4">
        <f t="shared" si="240"/>
        <v>8989</v>
      </c>
      <c r="N353" s="4">
        <f>'From State&amp;Country +Charts'!F366</f>
        <v>815</v>
      </c>
      <c r="P353" s="4">
        <f t="shared" si="223"/>
        <v>6759</v>
      </c>
      <c r="R353" s="4">
        <f>'From State&amp;Country +Charts'!O366</f>
        <v>740</v>
      </c>
      <c r="T353" s="4">
        <f t="shared" si="224"/>
        <v>6061</v>
      </c>
      <c r="V353" s="7">
        <f t="shared" si="241"/>
        <v>0.16947083488137571</v>
      </c>
      <c r="W353" s="7">
        <f t="shared" si="242"/>
        <v>0.11814659519133804</v>
      </c>
      <c r="X353" s="7">
        <f t="shared" si="243"/>
        <v>6.5230083328910352E-2</v>
      </c>
      <c r="Y353" s="7">
        <f t="shared" si="195"/>
        <v>4.3256727349928345E-2</v>
      </c>
      <c r="Z353" s="7">
        <f t="shared" si="196"/>
        <v>3.9276046918953346E-2</v>
      </c>
      <c r="AC353" s="4">
        <f>'From State&amp;Country +Charts'!BR366</f>
        <v>18841</v>
      </c>
      <c r="AD353" s="4">
        <f t="shared" si="244"/>
        <v>149520</v>
      </c>
      <c r="AE353" s="21">
        <f t="shared" si="245"/>
        <v>0.41971215432145281</v>
      </c>
      <c r="AG353" s="4">
        <f t="shared" si="246"/>
        <v>18841</v>
      </c>
      <c r="AH353" s="4">
        <v>2671</v>
      </c>
      <c r="AI353" s="4">
        <f t="shared" si="247"/>
        <v>16170</v>
      </c>
      <c r="AJ353" s="4">
        <f t="shared" si="248"/>
        <v>106359</v>
      </c>
      <c r="AK353" s="4">
        <f t="shared" si="249"/>
        <v>8863.25</v>
      </c>
      <c r="AL353" s="4">
        <f t="shared" si="250"/>
        <v>43161</v>
      </c>
      <c r="AM353" s="20">
        <v>8.6460378960777032E-2</v>
      </c>
    </row>
    <row r="354" spans="1:39" x14ac:dyDescent="0.3">
      <c r="A354" s="32">
        <v>41183</v>
      </c>
      <c r="B354" s="4">
        <f>'From State&amp;Country +Charts'!H367</f>
        <v>2288</v>
      </c>
      <c r="D354" s="4">
        <f t="shared" ref="D354:D361" si="251">SUM(B343:B354)</f>
        <v>25718</v>
      </c>
      <c r="F354" s="4">
        <f>'From State&amp;Country +Charts'!AN367</f>
        <v>1680</v>
      </c>
      <c r="H354" s="4">
        <f t="shared" ref="H354:H361" si="252">SUM(F343:F354)</f>
        <v>17953</v>
      </c>
      <c r="J354" s="4">
        <f>'From State&amp;Country +Charts'!AT367</f>
        <v>787</v>
      </c>
      <c r="L354" s="4">
        <f t="shared" ref="L354:L361" si="253">SUM(J343:J354)</f>
        <v>9012</v>
      </c>
      <c r="N354" s="4">
        <f>'From State&amp;Country +Charts'!F367</f>
        <v>551</v>
      </c>
      <c r="P354" s="4">
        <f t="shared" si="223"/>
        <v>6618</v>
      </c>
      <c r="R354" s="4">
        <f>'From State&amp;Country +Charts'!O367</f>
        <v>546</v>
      </c>
      <c r="T354" s="4">
        <f t="shared" si="224"/>
        <v>6027</v>
      </c>
      <c r="V354" s="7">
        <f t="shared" ref="V354:V361" si="254">B354/AC354</f>
        <v>0.17183627487795719</v>
      </c>
      <c r="W354" s="7">
        <f t="shared" ref="W354:W361" si="255">F354/AC354</f>
        <v>0.12617348854675178</v>
      </c>
      <c r="X354" s="7">
        <f t="shared" ref="X354:X361" si="256">J354/AC354</f>
        <v>5.9106271122793839E-2</v>
      </c>
      <c r="Y354" s="7">
        <f t="shared" si="195"/>
        <v>4.1381900112654899E-2</v>
      </c>
      <c r="Z354" s="7">
        <f t="shared" si="196"/>
        <v>4.1006383777694333E-2</v>
      </c>
      <c r="AC354" s="4">
        <f>'From State&amp;Country +Charts'!BR367</f>
        <v>13315</v>
      </c>
      <c r="AD354" s="4">
        <f t="shared" ref="AD354:AD361" si="257">SUM(AC343:AC354)</f>
        <v>148033</v>
      </c>
      <c r="AE354" s="21">
        <f t="shared" ref="AE354:AE361" si="258">(AC354/AC342)-1</f>
        <v>-0.10045939737873255</v>
      </c>
      <c r="AG354" s="4">
        <f t="shared" ref="AG354:AG361" si="259">AC354</f>
        <v>13315</v>
      </c>
      <c r="AH354" s="4">
        <v>3894</v>
      </c>
      <c r="AI354" s="4">
        <f t="shared" ref="AI354:AI361" si="260">AG354-AH354</f>
        <v>9421</v>
      </c>
      <c r="AJ354" s="4">
        <f t="shared" ref="AJ354:AJ361" si="261">SUM(AI343:AI354)</f>
        <v>105874</v>
      </c>
      <c r="AK354" s="4">
        <f t="shared" ref="AK354:AK361" si="262">AJ354/12</f>
        <v>8822.8333333333339</v>
      </c>
      <c r="AL354" s="4">
        <f t="shared" ref="AL354:AL361" si="263">SUM(AH343:AH354)</f>
        <v>42159</v>
      </c>
      <c r="AM354" s="20">
        <v>9.2076605332331959E-2</v>
      </c>
    </row>
    <row r="355" spans="1:39" x14ac:dyDescent="0.3">
      <c r="A355" s="32">
        <v>41214</v>
      </c>
      <c r="B355" s="4">
        <f>'From State&amp;Country +Charts'!H368</f>
        <v>1582</v>
      </c>
      <c r="D355" s="4">
        <f t="shared" si="251"/>
        <v>25677</v>
      </c>
      <c r="F355" s="4">
        <f>'From State&amp;Country +Charts'!AN368</f>
        <v>1252</v>
      </c>
      <c r="H355" s="4">
        <f t="shared" si="252"/>
        <v>18134</v>
      </c>
      <c r="J355" s="4">
        <f>'From State&amp;Country +Charts'!AT368</f>
        <v>543</v>
      </c>
      <c r="L355" s="4">
        <f t="shared" si="253"/>
        <v>9032</v>
      </c>
      <c r="N355" s="4">
        <f>'From State&amp;Country +Charts'!F368</f>
        <v>388</v>
      </c>
      <c r="P355" s="4">
        <f t="shared" si="223"/>
        <v>6611</v>
      </c>
      <c r="R355" s="4">
        <f>'From State&amp;Country +Charts'!O368</f>
        <v>371</v>
      </c>
      <c r="T355" s="4">
        <f t="shared" si="224"/>
        <v>6009</v>
      </c>
      <c r="V355" s="7">
        <f t="shared" si="254"/>
        <v>0.17087923957658241</v>
      </c>
      <c r="W355" s="7">
        <f t="shared" si="255"/>
        <v>0.1352343918772953</v>
      </c>
      <c r="X355" s="7">
        <f t="shared" si="256"/>
        <v>5.8651976668826961E-2</v>
      </c>
      <c r="Y355" s="7">
        <f t="shared" si="195"/>
        <v>4.1909699719161808E-2</v>
      </c>
      <c r="Z355" s="7">
        <f t="shared" si="196"/>
        <v>4.0073449989198533E-2</v>
      </c>
      <c r="AC355" s="4">
        <f>'From State&amp;Country +Charts'!BR368</f>
        <v>9258</v>
      </c>
      <c r="AD355" s="4">
        <f t="shared" si="257"/>
        <v>147926</v>
      </c>
      <c r="AE355" s="21">
        <f t="shared" si="258"/>
        <v>-1.1425520555258917E-2</v>
      </c>
      <c r="AG355" s="4">
        <f t="shared" si="259"/>
        <v>9258</v>
      </c>
      <c r="AH355" s="4">
        <v>4117</v>
      </c>
      <c r="AI355" s="4">
        <f t="shared" si="260"/>
        <v>5141</v>
      </c>
      <c r="AJ355" s="4">
        <f t="shared" si="261"/>
        <v>105077</v>
      </c>
      <c r="AK355" s="4">
        <f t="shared" si="262"/>
        <v>8756.4166666666661</v>
      </c>
      <c r="AL355" s="4">
        <f t="shared" si="263"/>
        <v>42849</v>
      </c>
      <c r="AM355" s="20">
        <v>9.8941456038021167E-2</v>
      </c>
    </row>
    <row r="356" spans="1:39" x14ac:dyDescent="0.3">
      <c r="A356" s="32">
        <v>41244</v>
      </c>
      <c r="B356" s="4">
        <f>'From State&amp;Country +Charts'!H369</f>
        <v>2017</v>
      </c>
      <c r="D356" s="4">
        <f t="shared" si="251"/>
        <v>25619</v>
      </c>
      <c r="F356" s="4">
        <f>'From State&amp;Country +Charts'!AN369</f>
        <v>1516</v>
      </c>
      <c r="H356" s="4">
        <f t="shared" si="252"/>
        <v>18166</v>
      </c>
      <c r="J356" s="4">
        <f>'From State&amp;Country +Charts'!AT369</f>
        <v>699</v>
      </c>
      <c r="L356" s="4">
        <f t="shared" si="253"/>
        <v>8981</v>
      </c>
      <c r="N356" s="4">
        <f>'From State&amp;Country +Charts'!F369</f>
        <v>485</v>
      </c>
      <c r="P356" s="4">
        <f t="shared" si="223"/>
        <v>6601</v>
      </c>
      <c r="R356" s="4">
        <f>'From State&amp;Country +Charts'!O369</f>
        <v>487</v>
      </c>
      <c r="T356" s="4">
        <f t="shared" si="224"/>
        <v>5999</v>
      </c>
      <c r="V356" s="7">
        <f t="shared" si="254"/>
        <v>0.17262923656282095</v>
      </c>
      <c r="W356" s="7">
        <f t="shared" si="255"/>
        <v>0.12975008558712769</v>
      </c>
      <c r="X356" s="7">
        <f t="shared" si="256"/>
        <v>5.9825402259500171E-2</v>
      </c>
      <c r="Y356" s="7">
        <f t="shared" si="195"/>
        <v>4.1509756932557346E-2</v>
      </c>
      <c r="Z356" s="7">
        <f t="shared" si="196"/>
        <v>4.1680931187949334E-2</v>
      </c>
      <c r="AC356" s="4">
        <f>'From State&amp;Country +Charts'!BR369</f>
        <v>11684</v>
      </c>
      <c r="AD356" s="4">
        <f t="shared" si="257"/>
        <v>147674</v>
      </c>
      <c r="AE356" s="21">
        <f t="shared" si="258"/>
        <v>-2.1112600536193016E-2</v>
      </c>
      <c r="AG356" s="4">
        <f t="shared" si="259"/>
        <v>11684</v>
      </c>
      <c r="AH356" s="4">
        <v>2623</v>
      </c>
      <c r="AI356" s="4">
        <f t="shared" si="260"/>
        <v>9061</v>
      </c>
      <c r="AJ356" s="4">
        <f t="shared" si="261"/>
        <v>106298</v>
      </c>
      <c r="AK356" s="4">
        <f t="shared" si="262"/>
        <v>8858.1666666666661</v>
      </c>
      <c r="AL356" s="4">
        <f t="shared" si="263"/>
        <v>41376</v>
      </c>
      <c r="AM356" s="20">
        <v>9.525847312564191E-2</v>
      </c>
    </row>
    <row r="357" spans="1:39" x14ac:dyDescent="0.3">
      <c r="A357" s="32">
        <v>41275</v>
      </c>
      <c r="B357" s="4">
        <f>'From State&amp;Country +Charts'!H370</f>
        <v>1778</v>
      </c>
      <c r="D357" s="4">
        <f t="shared" si="251"/>
        <v>25757</v>
      </c>
      <c r="F357" s="4">
        <f>'From State&amp;Country +Charts'!AN370</f>
        <v>1345</v>
      </c>
      <c r="H357" s="4">
        <f t="shared" si="252"/>
        <v>18344</v>
      </c>
      <c r="J357" s="4">
        <f>'From State&amp;Country +Charts'!AT370</f>
        <v>582</v>
      </c>
      <c r="L357" s="4">
        <f t="shared" si="253"/>
        <v>9051</v>
      </c>
      <c r="N357" s="4">
        <f>'From State&amp;Country +Charts'!F370</f>
        <v>434</v>
      </c>
      <c r="P357" s="4">
        <f t="shared" si="223"/>
        <v>6627</v>
      </c>
      <c r="R357" s="4">
        <f>'From State&amp;Country +Charts'!O370</f>
        <v>368</v>
      </c>
      <c r="T357" s="4">
        <f t="shared" si="224"/>
        <v>5989</v>
      </c>
      <c r="V357" s="7">
        <f t="shared" si="254"/>
        <v>0.17936043579138505</v>
      </c>
      <c r="W357" s="7">
        <f t="shared" si="255"/>
        <v>0.13568041965096339</v>
      </c>
      <c r="X357" s="7">
        <f t="shared" si="256"/>
        <v>5.8710783819227279E-2</v>
      </c>
      <c r="Y357" s="7">
        <f t="shared" si="195"/>
        <v>4.3780893775849893E-2</v>
      </c>
      <c r="Z357" s="7">
        <f t="shared" si="196"/>
        <v>3.7122969837587005E-2</v>
      </c>
      <c r="AC357" s="4">
        <f>'From State&amp;Country +Charts'!BR370</f>
        <v>9913</v>
      </c>
      <c r="AD357" s="4">
        <f t="shared" si="257"/>
        <v>148360</v>
      </c>
      <c r="AE357" s="21">
        <f t="shared" si="258"/>
        <v>7.4347025035222725E-2</v>
      </c>
      <c r="AG357" s="4">
        <f t="shared" si="259"/>
        <v>9913</v>
      </c>
      <c r="AH357" s="4">
        <v>2237</v>
      </c>
      <c r="AI357" s="4">
        <f t="shared" si="260"/>
        <v>7676</v>
      </c>
      <c r="AJ357" s="4">
        <f t="shared" si="261"/>
        <v>106463</v>
      </c>
      <c r="AK357" s="4">
        <f t="shared" si="262"/>
        <v>8871.9166666666661</v>
      </c>
      <c r="AL357" s="4">
        <f t="shared" si="263"/>
        <v>41897</v>
      </c>
      <c r="AM357" s="20">
        <v>9.7447795823665889E-2</v>
      </c>
    </row>
    <row r="358" spans="1:39" x14ac:dyDescent="0.3">
      <c r="A358" s="32">
        <v>41306</v>
      </c>
      <c r="B358" s="4">
        <f>'From State&amp;Country +Charts'!H371</f>
        <v>1874</v>
      </c>
      <c r="D358" s="4">
        <f t="shared" si="251"/>
        <v>25830</v>
      </c>
      <c r="F358" s="4">
        <f>'From State&amp;Country +Charts'!AN371</f>
        <v>1529</v>
      </c>
      <c r="H358" s="4">
        <f t="shared" si="252"/>
        <v>18512</v>
      </c>
      <c r="J358" s="4">
        <f>'From State&amp;Country +Charts'!AT371</f>
        <v>624</v>
      </c>
      <c r="L358" s="4">
        <f t="shared" si="253"/>
        <v>9001</v>
      </c>
      <c r="N358" s="4">
        <f>'From State&amp;Country +Charts'!F371</f>
        <v>468</v>
      </c>
      <c r="P358" s="4">
        <f t="shared" si="223"/>
        <v>6606</v>
      </c>
      <c r="R358" s="4">
        <f>'From State&amp;Country +Charts'!O371</f>
        <v>443</v>
      </c>
      <c r="T358" s="4">
        <f t="shared" si="224"/>
        <v>5968</v>
      </c>
      <c r="V358" s="7">
        <f t="shared" si="254"/>
        <v>0.17607817344733628</v>
      </c>
      <c r="W358" s="7">
        <f t="shared" si="255"/>
        <v>0.14366250117448087</v>
      </c>
      <c r="X358" s="7">
        <f t="shared" si="256"/>
        <v>5.8630085502208024E-2</v>
      </c>
      <c r="Y358" s="7">
        <f t="shared" si="195"/>
        <v>4.3972564126656018E-2</v>
      </c>
      <c r="Z358" s="7">
        <f t="shared" si="196"/>
        <v>4.1623602367753455E-2</v>
      </c>
      <c r="AC358" s="4">
        <f>'From State&amp;Country +Charts'!BR371</f>
        <v>10643</v>
      </c>
      <c r="AD358" s="4">
        <f t="shared" si="257"/>
        <v>148388</v>
      </c>
      <c r="AE358" s="21">
        <f t="shared" si="258"/>
        <v>2.6377767310410416E-3</v>
      </c>
      <c r="AG358" s="4">
        <f t="shared" si="259"/>
        <v>10643</v>
      </c>
      <c r="AH358" s="4">
        <v>2671</v>
      </c>
      <c r="AI358" s="4">
        <f t="shared" si="260"/>
        <v>7972</v>
      </c>
      <c r="AJ358" s="4">
        <f t="shared" si="261"/>
        <v>108702</v>
      </c>
      <c r="AK358" s="4">
        <f t="shared" si="262"/>
        <v>9058.5</v>
      </c>
      <c r="AL358" s="4">
        <f t="shared" si="263"/>
        <v>39686</v>
      </c>
      <c r="AM358" s="20">
        <v>0.10899182561307902</v>
      </c>
    </row>
    <row r="359" spans="1:39" x14ac:dyDescent="0.3">
      <c r="A359" s="32">
        <v>41334</v>
      </c>
      <c r="B359" s="4">
        <f>'From State&amp;Country +Charts'!H372</f>
        <v>2447</v>
      </c>
      <c r="D359" s="4">
        <f t="shared" si="251"/>
        <v>25940</v>
      </c>
      <c r="F359" s="4">
        <f>'From State&amp;Country +Charts'!AN372</f>
        <v>1914</v>
      </c>
      <c r="H359" s="4">
        <f t="shared" si="252"/>
        <v>18689</v>
      </c>
      <c r="J359" s="4">
        <f>'From State&amp;Country +Charts'!AT372</f>
        <v>845</v>
      </c>
      <c r="L359" s="4">
        <f t="shared" si="253"/>
        <v>9021</v>
      </c>
      <c r="N359" s="4">
        <f>'From State&amp;Country +Charts'!F372</f>
        <v>581</v>
      </c>
      <c r="P359" s="4">
        <f t="shared" si="223"/>
        <v>6577</v>
      </c>
      <c r="R359" s="4">
        <f>'From State&amp;Country +Charts'!O372</f>
        <v>518</v>
      </c>
      <c r="T359" s="4">
        <f t="shared" si="224"/>
        <v>5853</v>
      </c>
      <c r="V359" s="7">
        <f t="shared" si="254"/>
        <v>0.18035082547169812</v>
      </c>
      <c r="W359" s="7">
        <f t="shared" si="255"/>
        <v>0.14106721698113209</v>
      </c>
      <c r="X359" s="7">
        <f t="shared" si="256"/>
        <v>6.2278891509433963E-2</v>
      </c>
      <c r="Y359" s="7">
        <f t="shared" si="195"/>
        <v>4.282134433962264E-2</v>
      </c>
      <c r="Z359" s="7">
        <f t="shared" si="196"/>
        <v>3.8178066037735846E-2</v>
      </c>
      <c r="AC359" s="4">
        <f>'From State&amp;Country +Charts'!BR372</f>
        <v>13568</v>
      </c>
      <c r="AD359" s="4">
        <f t="shared" si="257"/>
        <v>148414</v>
      </c>
      <c r="AE359" s="21">
        <f t="shared" si="258"/>
        <v>1.9199527396249749E-3</v>
      </c>
      <c r="AG359" s="4">
        <f t="shared" si="259"/>
        <v>13568</v>
      </c>
      <c r="AH359" s="4">
        <v>5527</v>
      </c>
      <c r="AI359" s="4">
        <f t="shared" si="260"/>
        <v>8041</v>
      </c>
      <c r="AJ359" s="4">
        <f t="shared" si="261"/>
        <v>107652</v>
      </c>
      <c r="AK359" s="4">
        <f t="shared" si="262"/>
        <v>8971</v>
      </c>
      <c r="AL359" s="4">
        <f t="shared" si="263"/>
        <v>40762</v>
      </c>
      <c r="AM359" s="20">
        <v>0.10495283018867925</v>
      </c>
    </row>
    <row r="360" spans="1:39" x14ac:dyDescent="0.3">
      <c r="A360" s="32">
        <v>41365</v>
      </c>
      <c r="B360" s="4">
        <f>'From State&amp;Country +Charts'!H373</f>
        <v>1943</v>
      </c>
      <c r="D360" s="4">
        <f t="shared" si="251"/>
        <v>26187</v>
      </c>
      <c r="F360" s="4">
        <f>'From State&amp;Country +Charts'!AN373</f>
        <v>1457</v>
      </c>
      <c r="H360" s="4">
        <f t="shared" si="252"/>
        <v>18844</v>
      </c>
      <c r="J360" s="4">
        <f>'From State&amp;Country +Charts'!AT373</f>
        <v>626</v>
      </c>
      <c r="L360" s="4">
        <f t="shared" si="253"/>
        <v>9013</v>
      </c>
      <c r="N360" s="4">
        <f>'From State&amp;Country +Charts'!F373</f>
        <v>427</v>
      </c>
      <c r="P360" s="4">
        <f t="shared" si="223"/>
        <v>6478</v>
      </c>
      <c r="R360" s="4">
        <f>'From State&amp;Country +Charts'!O373</f>
        <v>467</v>
      </c>
      <c r="T360" s="4">
        <f t="shared" si="224"/>
        <v>5925</v>
      </c>
      <c r="V360" s="7">
        <f t="shared" si="254"/>
        <v>0.18259562071233906</v>
      </c>
      <c r="W360" s="7">
        <f t="shared" si="255"/>
        <v>0.13692322150173855</v>
      </c>
      <c r="X360" s="7">
        <f t="shared" si="256"/>
        <v>5.8829057419415472E-2</v>
      </c>
      <c r="Y360" s="7">
        <f t="shared" si="195"/>
        <v>4.0127807536885628E-2</v>
      </c>
      <c r="Z360" s="7">
        <f t="shared" si="196"/>
        <v>4.3886852739404195E-2</v>
      </c>
      <c r="AC360" s="4">
        <f>'From State&amp;Country +Charts'!BR373</f>
        <v>10641</v>
      </c>
      <c r="AD360" s="4">
        <f t="shared" si="257"/>
        <v>148749</v>
      </c>
      <c r="AE360" s="21">
        <f t="shared" si="258"/>
        <v>3.2505336697069565E-2</v>
      </c>
      <c r="AG360" s="4">
        <f t="shared" si="259"/>
        <v>10641</v>
      </c>
      <c r="AH360" s="4">
        <v>4773</v>
      </c>
      <c r="AI360" s="4">
        <f t="shared" si="260"/>
        <v>5868</v>
      </c>
      <c r="AJ360" s="4">
        <f t="shared" si="261"/>
        <v>106060</v>
      </c>
      <c r="AK360" s="4">
        <f t="shared" si="262"/>
        <v>8838.3333333333339</v>
      </c>
      <c r="AL360" s="4">
        <f t="shared" si="263"/>
        <v>42689</v>
      </c>
      <c r="AM360" s="20">
        <v>0.10140024433793816</v>
      </c>
    </row>
    <row r="361" spans="1:39" x14ac:dyDescent="0.3">
      <c r="A361" s="32">
        <v>41395</v>
      </c>
      <c r="B361" s="4">
        <f>'From State&amp;Country +Charts'!H374</f>
        <v>1837</v>
      </c>
      <c r="D361" s="4">
        <f t="shared" si="251"/>
        <v>26192</v>
      </c>
      <c r="F361" s="4">
        <f>'From State&amp;Country +Charts'!AN374</f>
        <v>1327</v>
      </c>
      <c r="H361" s="4">
        <f t="shared" si="252"/>
        <v>18884</v>
      </c>
      <c r="J361" s="4">
        <f>'From State&amp;Country +Charts'!AT374</f>
        <v>588</v>
      </c>
      <c r="L361" s="4">
        <f t="shared" si="253"/>
        <v>9003</v>
      </c>
      <c r="N361" s="4">
        <f>'From State&amp;Country +Charts'!F374</f>
        <v>470</v>
      </c>
      <c r="P361" s="4">
        <f t="shared" si="223"/>
        <v>6431</v>
      </c>
      <c r="R361" s="4">
        <f>'From State&amp;Country +Charts'!O374</f>
        <v>414</v>
      </c>
      <c r="T361" s="4">
        <f t="shared" si="224"/>
        <v>5924</v>
      </c>
      <c r="V361" s="7">
        <f t="shared" si="254"/>
        <v>0.17913213066796685</v>
      </c>
      <c r="W361" s="7">
        <f t="shared" si="255"/>
        <v>0.12940029254022428</v>
      </c>
      <c r="X361" s="7">
        <f t="shared" si="256"/>
        <v>5.7337883959044371E-2</v>
      </c>
      <c r="Y361" s="7">
        <f t="shared" si="195"/>
        <v>4.5831301803998047E-2</v>
      </c>
      <c r="Z361" s="7">
        <f t="shared" si="196"/>
        <v>4.0370550950755729E-2</v>
      </c>
      <c r="AC361" s="4">
        <f>'From State&amp;Country +Charts'!BR374</f>
        <v>10255</v>
      </c>
      <c r="AD361" s="4">
        <f t="shared" si="257"/>
        <v>148735</v>
      </c>
      <c r="AE361" s="21">
        <f t="shared" si="258"/>
        <v>-1.3633265167007913E-3</v>
      </c>
      <c r="AG361" s="4">
        <f t="shared" si="259"/>
        <v>10255</v>
      </c>
      <c r="AH361" s="4">
        <v>6450</v>
      </c>
      <c r="AI361" s="4">
        <f t="shared" si="260"/>
        <v>3805</v>
      </c>
      <c r="AJ361" s="4">
        <f t="shared" si="261"/>
        <v>102723</v>
      </c>
      <c r="AK361" s="4">
        <f t="shared" si="262"/>
        <v>8560.25</v>
      </c>
      <c r="AL361" s="4">
        <f t="shared" si="263"/>
        <v>46012</v>
      </c>
      <c r="AM361" s="20">
        <v>0.10034129692832765</v>
      </c>
    </row>
    <row r="362" spans="1:39" x14ac:dyDescent="0.3">
      <c r="A362" s="32">
        <v>41426</v>
      </c>
      <c r="B362" s="4">
        <f>'From State&amp;Country +Charts'!H375</f>
        <v>2630</v>
      </c>
      <c r="D362" s="4">
        <f t="shared" ref="D362:D367" si="264">SUM(B351:B362)</f>
        <v>26362</v>
      </c>
      <c r="F362" s="4">
        <f>'From State&amp;Country +Charts'!AN375</f>
        <v>1752</v>
      </c>
      <c r="H362" s="4">
        <f t="shared" ref="H362:H367" si="265">SUM(F351:F362)</f>
        <v>19013</v>
      </c>
      <c r="J362" s="4">
        <f>'From State&amp;Country +Charts'!AT375</f>
        <v>820</v>
      </c>
      <c r="L362" s="4">
        <f t="shared" ref="L362:L367" si="266">SUM(J351:J362)</f>
        <v>8948</v>
      </c>
      <c r="N362" s="4">
        <f>'From State&amp;Country +Charts'!F375</f>
        <v>720</v>
      </c>
      <c r="P362" s="4">
        <f t="shared" si="223"/>
        <v>6508</v>
      </c>
      <c r="R362" s="4">
        <f>'From State&amp;Country +Charts'!O375</f>
        <v>572</v>
      </c>
      <c r="T362" s="4">
        <f t="shared" si="224"/>
        <v>5896</v>
      </c>
      <c r="V362" s="7">
        <f t="shared" ref="V362:V367" si="267">B362/AC362</f>
        <v>0.17561431623931623</v>
      </c>
      <c r="W362" s="7">
        <f t="shared" ref="W362:W367" si="268">F362/AC362</f>
        <v>0.11698717948717949</v>
      </c>
      <c r="X362" s="7">
        <f t="shared" ref="X362:X367" si="269">J362/AC362</f>
        <v>5.4754273504273504E-2</v>
      </c>
      <c r="Y362" s="7">
        <f t="shared" si="195"/>
        <v>4.807692307692308E-2</v>
      </c>
      <c r="Z362" s="7">
        <f t="shared" si="196"/>
        <v>3.8194444444444448E-2</v>
      </c>
      <c r="AC362" s="4">
        <f>'From State&amp;Country +Charts'!BR375</f>
        <v>14976</v>
      </c>
      <c r="AD362" s="4">
        <f t="shared" ref="AD362:AD368" si="270">SUM(AC351:AC362)</f>
        <v>149521</v>
      </c>
      <c r="AE362" s="21">
        <f t="shared" ref="AE362:AE367" si="271">(AC362/AC350)-1</f>
        <v>5.5391120507399583E-2</v>
      </c>
      <c r="AG362" s="4">
        <f t="shared" ref="AG362:AG367" si="272">AC362</f>
        <v>14976</v>
      </c>
      <c r="AH362" s="4">
        <v>5139</v>
      </c>
      <c r="AI362" s="4">
        <f t="shared" ref="AI362:AI367" si="273">AG362-AH362</f>
        <v>9837</v>
      </c>
      <c r="AJ362" s="4">
        <f t="shared" ref="AJ362:AJ368" si="274">SUM(AI351:AI362)</f>
        <v>102126</v>
      </c>
      <c r="AK362" s="4">
        <f t="shared" ref="AK362:AK368" si="275">AJ362/12</f>
        <v>8510.5</v>
      </c>
      <c r="AL362" s="4">
        <f t="shared" ref="AL362:AL367" si="276">SUM(AH351:AH362)</f>
        <v>47395</v>
      </c>
      <c r="AM362" s="20">
        <v>8.9142628205128208E-2</v>
      </c>
    </row>
    <row r="363" spans="1:39" x14ac:dyDescent="0.3">
      <c r="A363" s="32">
        <v>41456</v>
      </c>
      <c r="B363" s="4">
        <f>'From State&amp;Country +Charts'!H376</f>
        <v>2406</v>
      </c>
      <c r="D363" s="4">
        <f t="shared" si="264"/>
        <v>26467</v>
      </c>
      <c r="F363" s="4">
        <f>'From State&amp;Country +Charts'!AN376</f>
        <v>1436</v>
      </c>
      <c r="H363" s="4">
        <f t="shared" si="265"/>
        <v>19037</v>
      </c>
      <c r="J363" s="4">
        <f>'From State&amp;Country +Charts'!AT376</f>
        <v>761</v>
      </c>
      <c r="L363" s="4">
        <f t="shared" si="266"/>
        <v>8958</v>
      </c>
      <c r="N363" s="4">
        <f>'From State&amp;Country +Charts'!F376</f>
        <v>560</v>
      </c>
      <c r="P363" s="4">
        <f t="shared" si="223"/>
        <v>6559</v>
      </c>
      <c r="R363" s="4">
        <f>'From State&amp;Country +Charts'!O376</f>
        <v>477</v>
      </c>
      <c r="T363" s="4">
        <f t="shared" si="224"/>
        <v>5948</v>
      </c>
      <c r="V363" s="7">
        <f t="shared" si="267"/>
        <v>0.18838083307234577</v>
      </c>
      <c r="W363" s="7">
        <f t="shared" si="268"/>
        <v>0.11243344816786721</v>
      </c>
      <c r="X363" s="7">
        <f t="shared" si="269"/>
        <v>5.9583463827121826E-2</v>
      </c>
      <c r="Y363" s="7">
        <f t="shared" si="195"/>
        <v>4.3845912934544318E-2</v>
      </c>
      <c r="Z363" s="7">
        <f t="shared" si="196"/>
        <v>3.734732226746007E-2</v>
      </c>
      <c r="AC363" s="4">
        <f>'From State&amp;Country +Charts'!BR376</f>
        <v>12772</v>
      </c>
      <c r="AD363" s="4">
        <f t="shared" si="270"/>
        <v>149837</v>
      </c>
      <c r="AE363" s="21">
        <f t="shared" si="271"/>
        <v>2.536929993577397E-2</v>
      </c>
      <c r="AG363" s="4">
        <f t="shared" si="272"/>
        <v>12772</v>
      </c>
      <c r="AH363" s="4">
        <v>4270</v>
      </c>
      <c r="AI363" s="4">
        <f t="shared" si="273"/>
        <v>8502</v>
      </c>
      <c r="AJ363" s="4">
        <f t="shared" si="274"/>
        <v>101872</v>
      </c>
      <c r="AK363" s="4">
        <f t="shared" si="275"/>
        <v>8489.3333333333339</v>
      </c>
      <c r="AL363" s="4">
        <f t="shared" si="276"/>
        <v>47965</v>
      </c>
      <c r="AM363" s="20">
        <v>9.113686188537426E-2</v>
      </c>
    </row>
    <row r="364" spans="1:39" x14ac:dyDescent="0.3">
      <c r="A364" s="32">
        <v>41487</v>
      </c>
      <c r="B364" s="4">
        <f>'From State&amp;Country +Charts'!H377</f>
        <v>3258</v>
      </c>
      <c r="D364" s="4">
        <f t="shared" si="264"/>
        <v>27253</v>
      </c>
      <c r="F364" s="4">
        <f>'From State&amp;Country +Charts'!AN377</f>
        <v>1764</v>
      </c>
      <c r="H364" s="4">
        <f t="shared" si="265"/>
        <v>19198</v>
      </c>
      <c r="J364" s="4">
        <f>'From State&amp;Country +Charts'!AT377</f>
        <v>1070</v>
      </c>
      <c r="L364" s="4">
        <f t="shared" si="266"/>
        <v>9174</v>
      </c>
      <c r="N364" s="4">
        <f>'From State&amp;Country +Charts'!F377</f>
        <v>756</v>
      </c>
      <c r="P364" s="4">
        <f t="shared" si="223"/>
        <v>6655</v>
      </c>
      <c r="R364" s="4">
        <f>'From State&amp;Country +Charts'!O377</f>
        <v>617</v>
      </c>
      <c r="T364" s="4">
        <f t="shared" si="224"/>
        <v>6020</v>
      </c>
      <c r="V364" s="7">
        <f t="shared" si="267"/>
        <v>0.18739215460715519</v>
      </c>
      <c r="W364" s="7">
        <f t="shared" si="268"/>
        <v>0.10146094558840446</v>
      </c>
      <c r="X364" s="7">
        <f t="shared" si="269"/>
        <v>6.1543770850109286E-2</v>
      </c>
      <c r="Y364" s="7">
        <f t="shared" si="195"/>
        <v>4.3483262395030482E-2</v>
      </c>
      <c r="Z364" s="7">
        <f t="shared" si="196"/>
        <v>3.5488323938801337E-2</v>
      </c>
      <c r="AC364" s="4">
        <f>'From State&amp;Country +Charts'!BR377</f>
        <v>17386</v>
      </c>
      <c r="AD364" s="4">
        <f t="shared" si="270"/>
        <v>153252</v>
      </c>
      <c r="AE364" s="21">
        <f t="shared" si="271"/>
        <v>0.24443490086607977</v>
      </c>
      <c r="AG364" s="4">
        <f t="shared" si="272"/>
        <v>17386</v>
      </c>
      <c r="AH364" s="4">
        <v>2952</v>
      </c>
      <c r="AI364" s="4">
        <f t="shared" si="273"/>
        <v>14434</v>
      </c>
      <c r="AJ364" s="4">
        <f t="shared" si="274"/>
        <v>105928</v>
      </c>
      <c r="AK364" s="4">
        <f t="shared" si="275"/>
        <v>8827.3333333333339</v>
      </c>
      <c r="AL364" s="4">
        <f t="shared" si="276"/>
        <v>47324</v>
      </c>
      <c r="AM364" s="20">
        <v>8.3572989761877367E-2</v>
      </c>
    </row>
    <row r="365" spans="1:39" x14ac:dyDescent="0.3">
      <c r="A365" s="32">
        <v>41518</v>
      </c>
      <c r="B365" s="4">
        <f>'From State&amp;Country +Charts'!H378</f>
        <v>2651</v>
      </c>
      <c r="D365" s="4">
        <f t="shared" si="264"/>
        <v>26711</v>
      </c>
      <c r="F365" s="4">
        <f>'From State&amp;Country +Charts'!AN378</f>
        <v>1529</v>
      </c>
      <c r="H365" s="4">
        <f t="shared" si="265"/>
        <v>18501</v>
      </c>
      <c r="J365" s="4">
        <f>'From State&amp;Country +Charts'!AT378</f>
        <v>802</v>
      </c>
      <c r="L365" s="4">
        <f t="shared" si="266"/>
        <v>8747</v>
      </c>
      <c r="N365" s="4">
        <f>'From State&amp;Country +Charts'!F378</f>
        <v>649</v>
      </c>
      <c r="P365" s="4">
        <f t="shared" si="223"/>
        <v>6489</v>
      </c>
      <c r="R365" s="4">
        <f>'From State&amp;Country +Charts'!O378</f>
        <v>495</v>
      </c>
      <c r="T365" s="4">
        <f t="shared" si="224"/>
        <v>5775</v>
      </c>
      <c r="V365" s="7">
        <f t="shared" si="267"/>
        <v>0.18419955530850474</v>
      </c>
      <c r="W365" s="7">
        <f t="shared" si="268"/>
        <v>0.10623957754307949</v>
      </c>
      <c r="X365" s="7">
        <f t="shared" si="269"/>
        <v>5.5725403001667596E-2</v>
      </c>
      <c r="Y365" s="7">
        <f t="shared" si="195"/>
        <v>4.5094496942745969E-2</v>
      </c>
      <c r="Z365" s="7">
        <f t="shared" si="196"/>
        <v>3.4394107837687607E-2</v>
      </c>
      <c r="AC365" s="4">
        <f>'From State&amp;Country +Charts'!BR378</f>
        <v>14392</v>
      </c>
      <c r="AD365" s="4">
        <f t="shared" si="270"/>
        <v>148803</v>
      </c>
      <c r="AE365" s="21">
        <f t="shared" si="271"/>
        <v>-0.23613396316543711</v>
      </c>
      <c r="AG365" s="4">
        <f t="shared" si="272"/>
        <v>14392</v>
      </c>
      <c r="AH365" s="4">
        <v>7274</v>
      </c>
      <c r="AI365" s="4">
        <f t="shared" si="273"/>
        <v>7118</v>
      </c>
      <c r="AJ365" s="4">
        <f t="shared" si="274"/>
        <v>96876</v>
      </c>
      <c r="AK365" s="4">
        <f t="shared" si="275"/>
        <v>8073</v>
      </c>
      <c r="AL365" s="4">
        <f t="shared" si="276"/>
        <v>51927</v>
      </c>
      <c r="AM365" s="20">
        <v>8.7618121178432457E-2</v>
      </c>
    </row>
    <row r="366" spans="1:39" x14ac:dyDescent="0.3">
      <c r="A366" s="32">
        <v>41548</v>
      </c>
      <c r="B366" s="4">
        <f>'From State&amp;Country +Charts'!H379</f>
        <v>2310</v>
      </c>
      <c r="D366" s="4">
        <f t="shared" si="264"/>
        <v>26733</v>
      </c>
      <c r="F366" s="4">
        <f>'From State&amp;Country +Charts'!AN379</f>
        <v>1480</v>
      </c>
      <c r="H366" s="4">
        <f t="shared" si="265"/>
        <v>18301</v>
      </c>
      <c r="J366" s="4">
        <f>'From State&amp;Country +Charts'!AT379</f>
        <v>721</v>
      </c>
      <c r="L366" s="4">
        <f t="shared" si="266"/>
        <v>8681</v>
      </c>
      <c r="N366" s="4">
        <f>'From State&amp;Country +Charts'!F379</f>
        <v>573</v>
      </c>
      <c r="P366" s="4">
        <f t="shared" si="223"/>
        <v>6511</v>
      </c>
      <c r="R366" s="4">
        <f>'From State&amp;Country +Charts'!O379</f>
        <v>482</v>
      </c>
      <c r="T366" s="4">
        <f t="shared" si="224"/>
        <v>5711</v>
      </c>
      <c r="V366" s="7">
        <f t="shared" si="267"/>
        <v>0.18008887502923521</v>
      </c>
      <c r="W366" s="7">
        <f t="shared" si="268"/>
        <v>0.11538161690184766</v>
      </c>
      <c r="X366" s="7">
        <f t="shared" si="269"/>
        <v>5.620955796367038E-2</v>
      </c>
      <c r="Y366" s="7">
        <f t="shared" si="195"/>
        <v>4.4671396273485618E-2</v>
      </c>
      <c r="Z366" s="7">
        <f t="shared" si="196"/>
        <v>3.7576986045061198E-2</v>
      </c>
      <c r="AC366" s="4">
        <f>'From State&amp;Country +Charts'!BR379</f>
        <v>12827</v>
      </c>
      <c r="AD366" s="4">
        <f t="shared" si="270"/>
        <v>148315</v>
      </c>
      <c r="AE366" s="21">
        <f t="shared" si="271"/>
        <v>-3.6650394292151667E-2</v>
      </c>
      <c r="AG366" s="4">
        <f t="shared" si="272"/>
        <v>12827</v>
      </c>
      <c r="AH366" s="4">
        <v>5360</v>
      </c>
      <c r="AI366" s="4">
        <f t="shared" si="273"/>
        <v>7467</v>
      </c>
      <c r="AJ366" s="4">
        <f t="shared" si="274"/>
        <v>94922</v>
      </c>
      <c r="AK366" s="4">
        <f t="shared" si="275"/>
        <v>7910.166666666667</v>
      </c>
      <c r="AL366" s="4">
        <f t="shared" si="276"/>
        <v>53393</v>
      </c>
      <c r="AM366" s="20">
        <v>9.2461214625399551E-2</v>
      </c>
    </row>
    <row r="367" spans="1:39" x14ac:dyDescent="0.3">
      <c r="A367" s="66">
        <v>41579</v>
      </c>
      <c r="B367" s="194">
        <f>'From State&amp;Country +Charts'!H380</f>
        <v>2616</v>
      </c>
      <c r="C367" s="194"/>
      <c r="D367" s="194">
        <f t="shared" si="264"/>
        <v>27767</v>
      </c>
      <c r="E367" s="194"/>
      <c r="F367" s="194">
        <f>'From State&amp;Country +Charts'!AN380</f>
        <v>1571</v>
      </c>
      <c r="G367" s="194"/>
      <c r="H367" s="194">
        <f t="shared" si="265"/>
        <v>18620</v>
      </c>
      <c r="I367" s="194"/>
      <c r="J367" s="194">
        <f>'From State&amp;Country +Charts'!AT380</f>
        <v>851</v>
      </c>
      <c r="K367" s="194"/>
      <c r="L367" s="194">
        <f t="shared" si="266"/>
        <v>8989</v>
      </c>
      <c r="M367" s="194"/>
      <c r="N367" s="4">
        <f>'From State&amp;Country +Charts'!F380</f>
        <v>586</v>
      </c>
      <c r="O367" s="194"/>
      <c r="P367" s="194">
        <f t="shared" si="223"/>
        <v>6709</v>
      </c>
      <c r="Q367" s="194"/>
      <c r="R367" s="4">
        <f>'From State&amp;Country +Charts'!O380</f>
        <v>520</v>
      </c>
      <c r="S367" s="194"/>
      <c r="T367" s="194">
        <f t="shared" si="224"/>
        <v>5860</v>
      </c>
      <c r="U367" s="52"/>
      <c r="V367" s="67">
        <f t="shared" si="267"/>
        <v>0.19029606459591183</v>
      </c>
      <c r="W367" s="67">
        <f t="shared" si="268"/>
        <v>0.11427947915908926</v>
      </c>
      <c r="X367" s="67">
        <f t="shared" si="269"/>
        <v>6.1904415508838295E-2</v>
      </c>
      <c r="Y367" s="7">
        <f t="shared" si="195"/>
        <v>4.262748235978759E-2</v>
      </c>
      <c r="Z367" s="7">
        <f t="shared" si="196"/>
        <v>3.7826434858514585E-2</v>
      </c>
      <c r="AA367" s="52"/>
      <c r="AB367" s="52"/>
      <c r="AC367" s="194">
        <f>'From State&amp;Country +Charts'!BR380</f>
        <v>13747</v>
      </c>
      <c r="AD367" s="4">
        <f>SUM(AC356:AC367)</f>
        <v>152804</v>
      </c>
      <c r="AE367" s="68">
        <f t="shared" si="271"/>
        <v>0.48487794340030255</v>
      </c>
      <c r="AF367" s="52"/>
      <c r="AG367" s="194">
        <f t="shared" si="272"/>
        <v>13747</v>
      </c>
      <c r="AH367" s="194">
        <v>8052</v>
      </c>
      <c r="AI367" s="194">
        <f t="shared" si="273"/>
        <v>5695</v>
      </c>
      <c r="AJ367" s="194">
        <f t="shared" si="274"/>
        <v>95476</v>
      </c>
      <c r="AK367" s="194">
        <f t="shared" si="275"/>
        <v>7956.333333333333</v>
      </c>
      <c r="AL367" s="194">
        <f t="shared" si="276"/>
        <v>57328</v>
      </c>
      <c r="AM367" s="69">
        <v>9.1365388812104459E-2</v>
      </c>
    </row>
    <row r="368" spans="1:39" x14ac:dyDescent="0.3">
      <c r="A368" s="32">
        <v>41609</v>
      </c>
      <c r="B368" s="194">
        <f>'From State&amp;Country +Charts'!H381</f>
        <v>1833</v>
      </c>
      <c r="C368" s="194"/>
      <c r="D368" s="194">
        <f t="shared" ref="D368:D373" si="277">SUM(B357:B368)</f>
        <v>27583</v>
      </c>
      <c r="E368" s="194"/>
      <c r="F368" s="194">
        <f>'From State&amp;Country +Charts'!AN381</f>
        <v>1216</v>
      </c>
      <c r="G368" s="194"/>
      <c r="H368" s="194">
        <f t="shared" ref="H368:H373" si="278">SUM(F357:F368)</f>
        <v>18320</v>
      </c>
      <c r="I368" s="194"/>
      <c r="J368" s="194">
        <f>'From State&amp;Country +Charts'!AT381</f>
        <v>573</v>
      </c>
      <c r="K368" s="194"/>
      <c r="L368" s="194">
        <f t="shared" ref="L368:L373" si="279">SUM(J357:J368)</f>
        <v>8863</v>
      </c>
      <c r="M368" s="194"/>
      <c r="N368" s="4">
        <f>'From State&amp;Country +Charts'!F381</f>
        <v>413</v>
      </c>
      <c r="O368" s="194"/>
      <c r="P368" s="194">
        <f t="shared" si="223"/>
        <v>6637</v>
      </c>
      <c r="Q368" s="194"/>
      <c r="R368" s="4">
        <f>'From State&amp;Country +Charts'!O381</f>
        <v>367</v>
      </c>
      <c r="S368" s="194"/>
      <c r="T368" s="194">
        <f t="shared" si="224"/>
        <v>5740</v>
      </c>
      <c r="U368" s="52"/>
      <c r="V368" s="67">
        <f t="shared" ref="V368:V373" si="280">B368/AC368</f>
        <v>0.1816830211121023</v>
      </c>
      <c r="W368" s="67">
        <f t="shared" ref="W368:W373" si="281">F368/AC368</f>
        <v>0.12052730696798493</v>
      </c>
      <c r="X368" s="67">
        <f t="shared" ref="X368:X373" si="282">J368/AC368</f>
        <v>5.6794528694617902E-2</v>
      </c>
      <c r="Y368" s="7">
        <f t="shared" si="195"/>
        <v>4.0935672514619881E-2</v>
      </c>
      <c r="Z368" s="7">
        <f t="shared" si="196"/>
        <v>3.6376251362870454E-2</v>
      </c>
      <c r="AA368" s="52"/>
      <c r="AB368" s="52"/>
      <c r="AC368" s="194">
        <f>'From State&amp;Country +Charts'!BR381</f>
        <v>10089</v>
      </c>
      <c r="AD368" s="194">
        <f t="shared" si="270"/>
        <v>151209</v>
      </c>
      <c r="AE368" s="68">
        <f t="shared" ref="AE368:AE373" si="283">(AC368/AC356)-1</f>
        <v>-0.13651146867511121</v>
      </c>
      <c r="AF368" s="52"/>
      <c r="AG368" s="194">
        <f t="shared" ref="AG368:AG373" si="284">AC368</f>
        <v>10089</v>
      </c>
      <c r="AH368" s="194">
        <v>7235</v>
      </c>
      <c r="AI368" s="194">
        <f t="shared" ref="AI368:AI373" si="285">AG368-AH368</f>
        <v>2854</v>
      </c>
      <c r="AJ368" s="194">
        <f t="shared" si="274"/>
        <v>89269</v>
      </c>
      <c r="AK368" s="194">
        <f t="shared" si="275"/>
        <v>7439.083333333333</v>
      </c>
      <c r="AL368" s="194">
        <f t="shared" ref="AL368:AL373" si="286">SUM(AH357:AH368)</f>
        <v>61940</v>
      </c>
      <c r="AM368" s="69">
        <v>9.3269897908613342E-2</v>
      </c>
    </row>
    <row r="369" spans="1:39" x14ac:dyDescent="0.3">
      <c r="A369" s="32">
        <v>41640</v>
      </c>
      <c r="B369" s="194">
        <f>'From State&amp;Country +Charts'!H382</f>
        <v>2302</v>
      </c>
      <c r="C369" s="194"/>
      <c r="D369" s="194">
        <f t="shared" si="277"/>
        <v>28107</v>
      </c>
      <c r="E369" s="194"/>
      <c r="F369" s="194">
        <f>'From State&amp;Country +Charts'!AN382</f>
        <v>1434</v>
      </c>
      <c r="G369" s="194"/>
      <c r="H369" s="194">
        <f t="shared" si="278"/>
        <v>18409</v>
      </c>
      <c r="I369" s="194"/>
      <c r="J369" s="194">
        <f>'From State&amp;Country +Charts'!AT382</f>
        <v>658</v>
      </c>
      <c r="K369" s="194"/>
      <c r="L369" s="194">
        <f t="shared" si="279"/>
        <v>8939</v>
      </c>
      <c r="M369" s="194"/>
      <c r="N369" s="4">
        <f>'From State&amp;Country +Charts'!F382</f>
        <v>532</v>
      </c>
      <c r="O369" s="194"/>
      <c r="P369" s="194">
        <f t="shared" si="223"/>
        <v>6735</v>
      </c>
      <c r="Q369" s="194"/>
      <c r="R369" s="4">
        <f>'From State&amp;Country +Charts'!O382</f>
        <v>471</v>
      </c>
      <c r="S369" s="194"/>
      <c r="T369" s="194">
        <f t="shared" si="224"/>
        <v>5843</v>
      </c>
      <c r="U369" s="52"/>
      <c r="V369" s="67">
        <f t="shared" si="280"/>
        <v>0.19086311251140037</v>
      </c>
      <c r="W369" s="67">
        <f t="shared" si="281"/>
        <v>0.11889561396235801</v>
      </c>
      <c r="X369" s="67">
        <f t="shared" si="282"/>
        <v>5.4556006964596636E-2</v>
      </c>
      <c r="Y369" s="7">
        <f t="shared" si="195"/>
        <v>4.410911201392919E-2</v>
      </c>
      <c r="Z369" s="7">
        <f t="shared" si="196"/>
        <v>3.9051488267971148E-2</v>
      </c>
      <c r="AA369" s="52"/>
      <c r="AB369" s="52"/>
      <c r="AC369" s="194">
        <f>'From State&amp;Country +Charts'!BR382</f>
        <v>12061</v>
      </c>
      <c r="AD369" s="194">
        <f t="shared" ref="AD369:AD375" si="287">SUM(AC358:AC369)</f>
        <v>153357</v>
      </c>
      <c r="AE369" s="68">
        <f t="shared" si="283"/>
        <v>0.21668516089982859</v>
      </c>
      <c r="AF369" s="52"/>
      <c r="AG369" s="194">
        <f t="shared" si="284"/>
        <v>12061</v>
      </c>
      <c r="AH369" s="194">
        <v>6116</v>
      </c>
      <c r="AI369" s="194">
        <f t="shared" si="285"/>
        <v>5945</v>
      </c>
      <c r="AJ369" s="194">
        <f t="shared" ref="AJ369:AJ375" si="288">SUM(AI358:AI369)</f>
        <v>87538</v>
      </c>
      <c r="AK369" s="194">
        <f t="shared" ref="AK369:AK375" si="289">AJ369/12</f>
        <v>7294.833333333333</v>
      </c>
      <c r="AL369" s="194">
        <f t="shared" si="286"/>
        <v>65819</v>
      </c>
      <c r="AM369" s="69">
        <v>9.2612552856313743E-2</v>
      </c>
    </row>
    <row r="370" spans="1:39" x14ac:dyDescent="0.3">
      <c r="A370" s="32">
        <v>41671</v>
      </c>
      <c r="B370" s="194">
        <f>'From State&amp;Country +Charts'!H383</f>
        <v>2080</v>
      </c>
      <c r="C370" s="194"/>
      <c r="D370" s="194">
        <f t="shared" si="277"/>
        <v>28313</v>
      </c>
      <c r="E370" s="194"/>
      <c r="F370" s="194">
        <f>'From State&amp;Country +Charts'!AN383</f>
        <v>1503</v>
      </c>
      <c r="G370" s="194"/>
      <c r="H370" s="194">
        <f t="shared" si="278"/>
        <v>18383</v>
      </c>
      <c r="I370" s="194"/>
      <c r="J370" s="194">
        <f>'From State&amp;Country +Charts'!AT383</f>
        <v>674</v>
      </c>
      <c r="K370" s="194"/>
      <c r="L370" s="194">
        <f t="shared" si="279"/>
        <v>8989</v>
      </c>
      <c r="M370" s="194"/>
      <c r="N370" s="4">
        <f>'From State&amp;Country +Charts'!F383</f>
        <v>512</v>
      </c>
      <c r="O370" s="194"/>
      <c r="P370" s="194">
        <f t="shared" si="223"/>
        <v>6779</v>
      </c>
      <c r="Q370" s="194"/>
      <c r="R370" s="4">
        <f>'From State&amp;Country +Charts'!O383</f>
        <v>493</v>
      </c>
      <c r="S370" s="194"/>
      <c r="T370" s="194">
        <f t="shared" si="224"/>
        <v>5893</v>
      </c>
      <c r="U370" s="52"/>
      <c r="V370" s="67">
        <f t="shared" si="280"/>
        <v>0.17487808979317304</v>
      </c>
      <c r="W370" s="67">
        <f t="shared" si="281"/>
        <v>0.12636623507650915</v>
      </c>
      <c r="X370" s="67">
        <f t="shared" si="282"/>
        <v>5.6667227173364719E-2</v>
      </c>
      <c r="Y370" s="7">
        <f t="shared" si="195"/>
        <v>4.3046914410627204E-2</v>
      </c>
      <c r="Z370" s="7">
        <f t="shared" si="196"/>
        <v>4.1449470321170336E-2</v>
      </c>
      <c r="AA370" s="52"/>
      <c r="AB370" s="52"/>
      <c r="AC370" s="194">
        <f>'From State&amp;Country +Charts'!BR383</f>
        <v>11894</v>
      </c>
      <c r="AD370" s="194">
        <f t="shared" si="287"/>
        <v>154608</v>
      </c>
      <c r="AE370" s="68">
        <f t="shared" si="283"/>
        <v>0.11754204641548438</v>
      </c>
      <c r="AF370" s="52"/>
      <c r="AG370" s="194">
        <f t="shared" si="284"/>
        <v>11894</v>
      </c>
      <c r="AH370" s="194">
        <v>8131</v>
      </c>
      <c r="AI370" s="194">
        <f t="shared" si="285"/>
        <v>3763</v>
      </c>
      <c r="AJ370" s="194">
        <f t="shared" si="288"/>
        <v>83329</v>
      </c>
      <c r="AK370" s="194">
        <f t="shared" si="289"/>
        <v>6944.083333333333</v>
      </c>
      <c r="AL370" s="194">
        <f t="shared" si="286"/>
        <v>71279</v>
      </c>
      <c r="AM370" s="69">
        <v>9.3072137212039691E-2</v>
      </c>
    </row>
    <row r="371" spans="1:39" x14ac:dyDescent="0.3">
      <c r="A371" s="32">
        <v>41699</v>
      </c>
      <c r="B371" s="194">
        <f>'From State&amp;Country +Charts'!H384</f>
        <v>3068</v>
      </c>
      <c r="C371" s="194"/>
      <c r="D371" s="194">
        <f t="shared" si="277"/>
        <v>28934</v>
      </c>
      <c r="E371" s="194"/>
      <c r="F371" s="194">
        <f>'From State&amp;Country +Charts'!AN384</f>
        <v>2227</v>
      </c>
      <c r="G371" s="194"/>
      <c r="H371" s="194">
        <f t="shared" si="278"/>
        <v>18696</v>
      </c>
      <c r="I371" s="194"/>
      <c r="J371" s="194">
        <f>'From State&amp;Country +Charts'!AT384</f>
        <v>1016</v>
      </c>
      <c r="K371" s="194"/>
      <c r="L371" s="194">
        <f t="shared" si="279"/>
        <v>9160</v>
      </c>
      <c r="M371" s="194"/>
      <c r="N371" s="4">
        <f>'From State&amp;Country +Charts'!F384</f>
        <v>720</v>
      </c>
      <c r="O371" s="194"/>
      <c r="P371" s="194">
        <f t="shared" si="223"/>
        <v>6918</v>
      </c>
      <c r="Q371" s="194"/>
      <c r="R371" s="4">
        <f>'From State&amp;Country +Charts'!O384</f>
        <v>640</v>
      </c>
      <c r="S371" s="194"/>
      <c r="T371" s="194">
        <f t="shared" si="224"/>
        <v>6015</v>
      </c>
      <c r="U371" s="52"/>
      <c r="V371" s="67">
        <f t="shared" si="280"/>
        <v>0.18662935701685018</v>
      </c>
      <c r="W371" s="67">
        <f t="shared" si="281"/>
        <v>0.13547052740434332</v>
      </c>
      <c r="X371" s="67">
        <f t="shared" si="282"/>
        <v>6.1804246000364986E-2</v>
      </c>
      <c r="Y371" s="7">
        <f t="shared" si="195"/>
        <v>4.3798284567187783E-2</v>
      </c>
      <c r="Z371" s="7">
        <f t="shared" si="196"/>
        <v>3.8931808504166922E-2</v>
      </c>
      <c r="AA371" s="52"/>
      <c r="AB371" s="52"/>
      <c r="AC371" s="194">
        <f>'From State&amp;Country +Charts'!BR384</f>
        <v>16439</v>
      </c>
      <c r="AD371" s="194">
        <f t="shared" si="287"/>
        <v>157479</v>
      </c>
      <c r="AE371" s="68">
        <f t="shared" si="283"/>
        <v>0.21160082547169812</v>
      </c>
      <c r="AF371" s="52"/>
      <c r="AG371" s="194">
        <f t="shared" si="284"/>
        <v>16439</v>
      </c>
      <c r="AH371" s="194">
        <v>6759</v>
      </c>
      <c r="AI371" s="194">
        <f t="shared" si="285"/>
        <v>9680</v>
      </c>
      <c r="AJ371" s="194">
        <f t="shared" si="288"/>
        <v>84968</v>
      </c>
      <c r="AK371" s="194">
        <f t="shared" si="289"/>
        <v>7080.666666666667</v>
      </c>
      <c r="AL371" s="194">
        <f t="shared" si="286"/>
        <v>72511</v>
      </c>
      <c r="AM371" s="69">
        <v>0.10177018066792384</v>
      </c>
    </row>
    <row r="372" spans="1:39" x14ac:dyDescent="0.3">
      <c r="A372" s="32">
        <v>41730</v>
      </c>
      <c r="B372" s="194">
        <f>'From State&amp;Country +Charts'!H385</f>
        <v>2201</v>
      </c>
      <c r="C372" s="194"/>
      <c r="D372" s="194">
        <f t="shared" si="277"/>
        <v>29192</v>
      </c>
      <c r="E372" s="194"/>
      <c r="F372" s="194">
        <f>'From State&amp;Country +Charts'!AN385</f>
        <v>1707</v>
      </c>
      <c r="G372" s="194"/>
      <c r="H372" s="194">
        <f t="shared" si="278"/>
        <v>18946</v>
      </c>
      <c r="I372" s="194"/>
      <c r="J372" s="194">
        <f>'From State&amp;Country +Charts'!AT385</f>
        <v>757</v>
      </c>
      <c r="K372" s="194"/>
      <c r="L372" s="194">
        <f t="shared" si="279"/>
        <v>9291</v>
      </c>
      <c r="M372" s="194"/>
      <c r="N372" s="4">
        <f>'From State&amp;Country +Charts'!F385</f>
        <v>545</v>
      </c>
      <c r="O372" s="194"/>
      <c r="P372" s="194">
        <f t="shared" si="223"/>
        <v>7036</v>
      </c>
      <c r="Q372" s="194"/>
      <c r="R372" s="4">
        <f>'From State&amp;Country +Charts'!O385</f>
        <v>551</v>
      </c>
      <c r="S372" s="194"/>
      <c r="T372" s="194">
        <f t="shared" si="224"/>
        <v>6099</v>
      </c>
      <c r="U372" s="52"/>
      <c r="V372" s="67">
        <f t="shared" si="280"/>
        <v>0.17464095850194397</v>
      </c>
      <c r="W372" s="67">
        <f t="shared" si="281"/>
        <v>0.1354439419185908</v>
      </c>
      <c r="X372" s="67">
        <f t="shared" si="282"/>
        <v>6.0065063873680873E-2</v>
      </c>
      <c r="Y372" s="7">
        <f t="shared" si="195"/>
        <v>4.3243672141553599E-2</v>
      </c>
      <c r="Z372" s="7">
        <f t="shared" si="196"/>
        <v>4.3719749266047769E-2</v>
      </c>
      <c r="AA372" s="52"/>
      <c r="AB372" s="52"/>
      <c r="AC372" s="194">
        <f>'From State&amp;Country +Charts'!BR385</f>
        <v>12603</v>
      </c>
      <c r="AD372" s="194">
        <f t="shared" si="287"/>
        <v>159441</v>
      </c>
      <c r="AE372" s="68">
        <f t="shared" si="283"/>
        <v>0.18438116718353537</v>
      </c>
      <c r="AF372" s="52"/>
      <c r="AG372" s="194">
        <f t="shared" si="284"/>
        <v>12603</v>
      </c>
      <c r="AH372" s="194">
        <v>5303</v>
      </c>
      <c r="AI372" s="194">
        <f t="shared" si="285"/>
        <v>7300</v>
      </c>
      <c r="AJ372" s="194">
        <f t="shared" si="288"/>
        <v>86400</v>
      </c>
      <c r="AK372" s="194">
        <f t="shared" si="289"/>
        <v>7200</v>
      </c>
      <c r="AL372" s="194">
        <f t="shared" si="286"/>
        <v>73041</v>
      </c>
      <c r="AM372" s="69">
        <v>0.10640323732444656</v>
      </c>
    </row>
    <row r="373" spans="1:39" x14ac:dyDescent="0.3">
      <c r="A373" s="32">
        <v>41760</v>
      </c>
      <c r="B373" s="194">
        <f>'From State&amp;Country +Charts'!H386</f>
        <v>2714</v>
      </c>
      <c r="C373" s="194"/>
      <c r="D373" s="194">
        <f t="shared" si="277"/>
        <v>30069</v>
      </c>
      <c r="E373" s="194"/>
      <c r="F373" s="194">
        <f>'From State&amp;Country +Charts'!AN386</f>
        <v>1984</v>
      </c>
      <c r="G373" s="194"/>
      <c r="H373" s="194">
        <f t="shared" si="278"/>
        <v>19603</v>
      </c>
      <c r="I373" s="194"/>
      <c r="J373" s="194">
        <f>'From State&amp;Country +Charts'!AT386</f>
        <v>998</v>
      </c>
      <c r="K373" s="194"/>
      <c r="L373" s="194">
        <f t="shared" si="279"/>
        <v>9701</v>
      </c>
      <c r="M373" s="194"/>
      <c r="N373" s="4">
        <f>'From State&amp;Country +Charts'!F386</f>
        <v>748</v>
      </c>
      <c r="O373" s="194"/>
      <c r="P373" s="194">
        <f t="shared" si="223"/>
        <v>7314</v>
      </c>
      <c r="Q373" s="194"/>
      <c r="R373" s="4">
        <f>'From State&amp;Country +Charts'!O386</f>
        <v>619</v>
      </c>
      <c r="S373" s="194"/>
      <c r="T373" s="194">
        <f t="shared" si="224"/>
        <v>6304</v>
      </c>
      <c r="U373" s="52"/>
      <c r="V373" s="67">
        <f t="shared" si="280"/>
        <v>0.17617656604998377</v>
      </c>
      <c r="W373" s="67">
        <f t="shared" si="281"/>
        <v>0.1287893541058098</v>
      </c>
      <c r="X373" s="67">
        <f t="shared" si="282"/>
        <v>6.4784160986692638E-2</v>
      </c>
      <c r="Y373" s="7">
        <f t="shared" si="195"/>
        <v>4.8555663745537166E-2</v>
      </c>
      <c r="Z373" s="7">
        <f t="shared" si="196"/>
        <v>4.0181759169100939E-2</v>
      </c>
      <c r="AA373" s="52"/>
      <c r="AB373" s="52"/>
      <c r="AC373" s="194">
        <f>'From State&amp;Country +Charts'!BR386</f>
        <v>15405</v>
      </c>
      <c r="AD373" s="194">
        <f t="shared" si="287"/>
        <v>164591</v>
      </c>
      <c r="AE373" s="68">
        <f t="shared" si="283"/>
        <v>0.50219405168210618</v>
      </c>
      <c r="AF373" s="52"/>
      <c r="AG373" s="194">
        <f t="shared" si="284"/>
        <v>15405</v>
      </c>
      <c r="AH373" s="194">
        <v>4784</v>
      </c>
      <c r="AI373" s="194">
        <f t="shared" si="285"/>
        <v>10621</v>
      </c>
      <c r="AJ373" s="194">
        <f t="shared" si="288"/>
        <v>93216</v>
      </c>
      <c r="AK373" s="194">
        <f t="shared" si="289"/>
        <v>7768</v>
      </c>
      <c r="AL373" s="194">
        <f t="shared" si="286"/>
        <v>71375</v>
      </c>
      <c r="AM373" s="69">
        <v>0.10606945796819214</v>
      </c>
    </row>
    <row r="374" spans="1:39" x14ac:dyDescent="0.3">
      <c r="A374" s="32">
        <v>41791</v>
      </c>
      <c r="B374" s="194">
        <f>'From State&amp;Country +Charts'!H387</f>
        <v>2724</v>
      </c>
      <c r="C374" s="194"/>
      <c r="D374" s="194">
        <f t="shared" ref="D374:D379" si="290">SUM(B363:B374)</f>
        <v>30163</v>
      </c>
      <c r="E374" s="194"/>
      <c r="F374" s="194">
        <f>'From State&amp;Country +Charts'!AN387</f>
        <v>1636</v>
      </c>
      <c r="G374" s="194"/>
      <c r="H374" s="194">
        <f t="shared" ref="H374:H379" si="291">SUM(F363:F374)</f>
        <v>19487</v>
      </c>
      <c r="I374" s="194"/>
      <c r="J374" s="194">
        <f>'From State&amp;Country +Charts'!AT387</f>
        <v>760</v>
      </c>
      <c r="K374" s="194"/>
      <c r="L374" s="194">
        <f t="shared" ref="L374:L379" si="292">SUM(J363:J374)</f>
        <v>9641</v>
      </c>
      <c r="M374" s="194"/>
      <c r="N374" s="4">
        <f>'From State&amp;Country +Charts'!F387</f>
        <v>658</v>
      </c>
      <c r="O374" s="194"/>
      <c r="P374" s="194">
        <f t="shared" si="223"/>
        <v>7252</v>
      </c>
      <c r="Q374" s="194"/>
      <c r="R374" s="4">
        <f>'From State&amp;Country +Charts'!O387</f>
        <v>561</v>
      </c>
      <c r="S374" s="194"/>
      <c r="T374" s="194">
        <f t="shared" si="224"/>
        <v>6293</v>
      </c>
      <c r="U374" s="52"/>
      <c r="V374" s="67">
        <f t="shared" ref="V374:V379" si="293">B374/AC374</f>
        <v>0.1894297635605007</v>
      </c>
      <c r="W374" s="67">
        <f t="shared" ref="W374:W379" si="294">F374/AC374</f>
        <v>0.11376912378303199</v>
      </c>
      <c r="X374" s="67">
        <f t="shared" ref="X374:X379" si="295">J374/AC374</f>
        <v>5.2851182197496523E-2</v>
      </c>
      <c r="Y374" s="7">
        <f t="shared" si="195"/>
        <v>4.5757997218358833E-2</v>
      </c>
      <c r="Z374" s="7">
        <f t="shared" si="196"/>
        <v>3.9012517385257302E-2</v>
      </c>
      <c r="AA374" s="52"/>
      <c r="AB374" s="52"/>
      <c r="AC374" s="194">
        <f>'From State&amp;Country +Charts'!BR387</f>
        <v>14380</v>
      </c>
      <c r="AD374" s="194">
        <f t="shared" si="287"/>
        <v>163995</v>
      </c>
      <c r="AE374" s="68">
        <f t="shared" ref="AE374:AE379" si="296">(AC374/AC362)-1</f>
        <v>-3.9797008547008517E-2</v>
      </c>
      <c r="AF374" s="52"/>
      <c r="AG374" s="194">
        <f t="shared" ref="AG374:AG379" si="297">AC374</f>
        <v>14380</v>
      </c>
      <c r="AH374" s="194">
        <v>5397</v>
      </c>
      <c r="AI374" s="194">
        <f t="shared" ref="AI374:AI379" si="298">AG374-AH374</f>
        <v>8983</v>
      </c>
      <c r="AJ374" s="194">
        <f t="shared" si="288"/>
        <v>92362</v>
      </c>
      <c r="AK374" s="194">
        <f t="shared" si="289"/>
        <v>7696.833333333333</v>
      </c>
      <c r="AL374" s="194">
        <f t="shared" ref="AL374:AL379" si="299">SUM(AH363:AH374)</f>
        <v>71633</v>
      </c>
      <c r="AM374" s="69">
        <v>9.6036161335187761E-2</v>
      </c>
    </row>
    <row r="375" spans="1:39" x14ac:dyDescent="0.3">
      <c r="A375" s="32">
        <v>41821</v>
      </c>
      <c r="B375" s="194">
        <f>'From State&amp;Country +Charts'!H388</f>
        <v>2830</v>
      </c>
      <c r="C375" s="194"/>
      <c r="D375" s="194">
        <f t="shared" si="290"/>
        <v>30587</v>
      </c>
      <c r="E375" s="194"/>
      <c r="F375" s="194">
        <f>'From State&amp;Country +Charts'!AN388</f>
        <v>1703</v>
      </c>
      <c r="G375" s="194"/>
      <c r="H375" s="194">
        <f t="shared" si="291"/>
        <v>19754</v>
      </c>
      <c r="I375" s="194"/>
      <c r="J375" s="194">
        <f>'From State&amp;Country +Charts'!AT388</f>
        <v>872</v>
      </c>
      <c r="K375" s="194"/>
      <c r="L375" s="194">
        <f t="shared" si="292"/>
        <v>9752</v>
      </c>
      <c r="M375" s="194"/>
      <c r="N375" s="4">
        <f>'From State&amp;Country +Charts'!F388</f>
        <v>723</v>
      </c>
      <c r="O375" s="194"/>
      <c r="P375" s="194">
        <f t="shared" si="223"/>
        <v>7415</v>
      </c>
      <c r="Q375" s="194"/>
      <c r="R375" s="4">
        <f>'From State&amp;Country +Charts'!O388</f>
        <v>611</v>
      </c>
      <c r="S375" s="194"/>
      <c r="T375" s="194">
        <f t="shared" si="224"/>
        <v>6427</v>
      </c>
      <c r="U375" s="52"/>
      <c r="V375" s="67">
        <f t="shared" si="293"/>
        <v>0.18633131419541743</v>
      </c>
      <c r="W375" s="67">
        <f t="shared" si="294"/>
        <v>0.11212799578614696</v>
      </c>
      <c r="X375" s="67">
        <f t="shared" si="295"/>
        <v>5.7413747695549119E-2</v>
      </c>
      <c r="Y375" s="7">
        <f t="shared" si="195"/>
        <v>4.7603371082433503E-2</v>
      </c>
      <c r="Z375" s="7">
        <f t="shared" si="196"/>
        <v>4.022912825915196E-2</v>
      </c>
      <c r="AA375" s="52"/>
      <c r="AB375" s="52"/>
      <c r="AC375" s="194">
        <f>'From State&amp;Country +Charts'!BR388</f>
        <v>15188</v>
      </c>
      <c r="AD375" s="194">
        <f t="shared" si="287"/>
        <v>166411</v>
      </c>
      <c r="AE375" s="68">
        <f t="shared" si="296"/>
        <v>0.18916379580331966</v>
      </c>
      <c r="AF375" s="52"/>
      <c r="AG375" s="194">
        <f t="shared" si="297"/>
        <v>15188</v>
      </c>
      <c r="AH375" s="194">
        <v>8077</v>
      </c>
      <c r="AI375" s="194">
        <f t="shared" si="298"/>
        <v>7111</v>
      </c>
      <c r="AJ375" s="194">
        <f t="shared" si="288"/>
        <v>90971</v>
      </c>
      <c r="AK375" s="194">
        <f t="shared" si="289"/>
        <v>7580.916666666667</v>
      </c>
      <c r="AL375" s="194">
        <f t="shared" si="299"/>
        <v>75440</v>
      </c>
      <c r="AM375" s="69">
        <v>9.6523571240452993E-2</v>
      </c>
    </row>
    <row r="376" spans="1:39" x14ac:dyDescent="0.3">
      <c r="A376" s="32">
        <v>41852</v>
      </c>
      <c r="B376" s="194">
        <f>'From State&amp;Country +Charts'!H389</f>
        <v>3745</v>
      </c>
      <c r="C376" s="194"/>
      <c r="D376" s="194">
        <f t="shared" si="290"/>
        <v>31074</v>
      </c>
      <c r="E376" s="194"/>
      <c r="F376" s="194">
        <f>'From State&amp;Country +Charts'!AN389</f>
        <v>2211</v>
      </c>
      <c r="G376" s="194"/>
      <c r="H376" s="194">
        <f t="shared" si="291"/>
        <v>20201</v>
      </c>
      <c r="I376" s="194"/>
      <c r="J376" s="194">
        <f>'From State&amp;Country +Charts'!AT389</f>
        <v>1200</v>
      </c>
      <c r="K376" s="194"/>
      <c r="L376" s="194">
        <f t="shared" si="292"/>
        <v>9882</v>
      </c>
      <c r="M376" s="194"/>
      <c r="N376" s="4">
        <f>'From State&amp;Country +Charts'!F389</f>
        <v>840</v>
      </c>
      <c r="O376" s="194"/>
      <c r="P376" s="194">
        <f t="shared" si="223"/>
        <v>7499</v>
      </c>
      <c r="Q376" s="194"/>
      <c r="R376" s="4">
        <f>'From State&amp;Country +Charts'!O389</f>
        <v>747</v>
      </c>
      <c r="S376" s="194"/>
      <c r="T376" s="194">
        <f t="shared" si="224"/>
        <v>6557</v>
      </c>
      <c r="U376" s="52"/>
      <c r="V376" s="67">
        <f t="shared" si="293"/>
        <v>0.18496567392700153</v>
      </c>
      <c r="W376" s="67">
        <f t="shared" si="294"/>
        <v>0.10920136316491331</v>
      </c>
      <c r="X376" s="67">
        <f t="shared" si="295"/>
        <v>5.9268039709586606E-2</v>
      </c>
      <c r="Y376" s="7">
        <f t="shared" si="195"/>
        <v>4.1487627796710627E-2</v>
      </c>
      <c r="Z376" s="7">
        <f t="shared" si="196"/>
        <v>3.6894354719217662E-2</v>
      </c>
      <c r="AA376" s="52"/>
      <c r="AB376" s="52"/>
      <c r="AC376" s="194">
        <f>'From State&amp;Country +Charts'!BR389</f>
        <v>20247</v>
      </c>
      <c r="AD376" s="194">
        <f t="shared" ref="AD376:AD381" si="300">SUM(AC365:AC376)</f>
        <v>169272</v>
      </c>
      <c r="AE376" s="68">
        <f t="shared" si="296"/>
        <v>0.16455769009547905</v>
      </c>
      <c r="AF376" s="52"/>
      <c r="AG376" s="194">
        <f t="shared" si="297"/>
        <v>20247</v>
      </c>
      <c r="AH376" s="194">
        <v>6988</v>
      </c>
      <c r="AI376" s="194">
        <f t="shared" si="298"/>
        <v>13259</v>
      </c>
      <c r="AJ376" s="194">
        <f t="shared" ref="AJ376:AJ381" si="301">SUM(AI365:AI376)</f>
        <v>89796</v>
      </c>
      <c r="AK376" s="194">
        <f t="shared" ref="AK376:AK381" si="302">AJ376/12</f>
        <v>7483</v>
      </c>
      <c r="AL376" s="194">
        <f t="shared" si="299"/>
        <v>79476</v>
      </c>
      <c r="AM376" s="69">
        <v>9.171729145058527E-2</v>
      </c>
    </row>
    <row r="377" spans="1:39" x14ac:dyDescent="0.3">
      <c r="A377" s="32">
        <v>41883</v>
      </c>
      <c r="B377" s="194">
        <f>'From State&amp;Country +Charts'!H390</f>
        <v>3233</v>
      </c>
      <c r="C377" s="194"/>
      <c r="D377" s="194">
        <f t="shared" si="290"/>
        <v>31656</v>
      </c>
      <c r="E377" s="194"/>
      <c r="F377" s="194">
        <f>'From State&amp;Country +Charts'!AN390</f>
        <v>1787</v>
      </c>
      <c r="G377" s="194"/>
      <c r="H377" s="194">
        <f t="shared" si="291"/>
        <v>20459</v>
      </c>
      <c r="I377" s="194"/>
      <c r="J377" s="194">
        <f>'From State&amp;Country +Charts'!AT390</f>
        <v>917</v>
      </c>
      <c r="K377" s="194"/>
      <c r="L377" s="194">
        <f t="shared" si="292"/>
        <v>9997</v>
      </c>
      <c r="M377" s="194"/>
      <c r="N377" s="4">
        <f>'From State&amp;Country +Charts'!F390</f>
        <v>686</v>
      </c>
      <c r="O377" s="194"/>
      <c r="P377" s="194">
        <f t="shared" si="223"/>
        <v>7536</v>
      </c>
      <c r="Q377" s="194"/>
      <c r="R377" s="4">
        <f>'From State&amp;Country +Charts'!O390</f>
        <v>657</v>
      </c>
      <c r="S377" s="194"/>
      <c r="T377" s="194">
        <f t="shared" si="224"/>
        <v>6719</v>
      </c>
      <c r="U377" s="52"/>
      <c r="V377" s="67">
        <f t="shared" si="293"/>
        <v>0.19376685645789632</v>
      </c>
      <c r="W377" s="67">
        <f t="shared" si="294"/>
        <v>0.10710218759364699</v>
      </c>
      <c r="X377" s="67">
        <f t="shared" si="295"/>
        <v>5.4959544501048847E-2</v>
      </c>
      <c r="Y377" s="7">
        <f t="shared" si="195"/>
        <v>4.1114773748876239E-2</v>
      </c>
      <c r="Z377" s="7">
        <f t="shared" si="196"/>
        <v>3.9376685645789632E-2</v>
      </c>
      <c r="AA377" s="52"/>
      <c r="AB377" s="52"/>
      <c r="AC377" s="194">
        <f>'From State&amp;Country +Charts'!BR390</f>
        <v>16685</v>
      </c>
      <c r="AD377" s="194">
        <f t="shared" si="300"/>
        <v>171565</v>
      </c>
      <c r="AE377" s="68">
        <f t="shared" si="296"/>
        <v>0.15932462479155096</v>
      </c>
      <c r="AF377" s="52"/>
      <c r="AG377" s="194">
        <f t="shared" si="297"/>
        <v>16685</v>
      </c>
      <c r="AH377" s="194">
        <v>2882</v>
      </c>
      <c r="AI377" s="194">
        <f t="shared" si="298"/>
        <v>13803</v>
      </c>
      <c r="AJ377" s="194">
        <f t="shared" si="301"/>
        <v>96481</v>
      </c>
      <c r="AK377" s="194">
        <f t="shared" si="302"/>
        <v>8040.083333333333</v>
      </c>
      <c r="AL377" s="194">
        <f t="shared" si="299"/>
        <v>75084</v>
      </c>
      <c r="AM377" s="69">
        <v>9.181899910098891E-2</v>
      </c>
    </row>
    <row r="378" spans="1:39" x14ac:dyDescent="0.3">
      <c r="A378" s="32">
        <v>41913</v>
      </c>
      <c r="B378" s="194">
        <f>'From State&amp;Country +Charts'!H391</f>
        <v>2691</v>
      </c>
      <c r="C378" s="194"/>
      <c r="D378" s="194">
        <f t="shared" si="290"/>
        <v>32037</v>
      </c>
      <c r="E378" s="194"/>
      <c r="F378" s="194">
        <f>'From State&amp;Country +Charts'!AN391</f>
        <v>1684</v>
      </c>
      <c r="G378" s="194"/>
      <c r="H378" s="194">
        <f t="shared" si="291"/>
        <v>20663</v>
      </c>
      <c r="I378" s="194"/>
      <c r="J378" s="194">
        <f>'From State&amp;Country +Charts'!AT391</f>
        <v>833</v>
      </c>
      <c r="K378" s="194"/>
      <c r="L378" s="194">
        <f t="shared" si="292"/>
        <v>10109</v>
      </c>
      <c r="M378" s="194"/>
      <c r="N378" s="4">
        <f>'From State&amp;Country +Charts'!F391</f>
        <v>592</v>
      </c>
      <c r="O378" s="194"/>
      <c r="P378" s="194">
        <f t="shared" si="223"/>
        <v>7555</v>
      </c>
      <c r="Q378" s="194"/>
      <c r="R378" s="4">
        <f>'From State&amp;Country +Charts'!O391</f>
        <v>549</v>
      </c>
      <c r="S378" s="194"/>
      <c r="T378" s="194">
        <f t="shared" si="224"/>
        <v>6786</v>
      </c>
      <c r="U378" s="52"/>
      <c r="V378" s="67">
        <f t="shared" si="293"/>
        <v>0.18435294923614443</v>
      </c>
      <c r="W378" s="67">
        <f t="shared" si="294"/>
        <v>0.11536617113105432</v>
      </c>
      <c r="X378" s="67">
        <f t="shared" si="295"/>
        <v>5.7066520517914637E-2</v>
      </c>
      <c r="Y378" s="7">
        <f t="shared" si="195"/>
        <v>4.0556278687401519E-2</v>
      </c>
      <c r="Z378" s="7">
        <f t="shared" si="196"/>
        <v>3.7610467904363912E-2</v>
      </c>
      <c r="AA378" s="52"/>
      <c r="AB378" s="52"/>
      <c r="AC378" s="194">
        <f>'From State&amp;Country +Charts'!BR391</f>
        <v>14597</v>
      </c>
      <c r="AD378" s="194">
        <f t="shared" si="300"/>
        <v>173335</v>
      </c>
      <c r="AE378" s="68">
        <f t="shared" si="296"/>
        <v>0.13799017697045302</v>
      </c>
      <c r="AF378" s="52"/>
      <c r="AG378" s="194">
        <f t="shared" si="297"/>
        <v>14597</v>
      </c>
      <c r="AH378" s="194">
        <v>1957</v>
      </c>
      <c r="AI378" s="194">
        <f t="shared" si="298"/>
        <v>12640</v>
      </c>
      <c r="AJ378" s="194">
        <f t="shared" si="301"/>
        <v>101654</v>
      </c>
      <c r="AK378" s="194">
        <f t="shared" si="302"/>
        <v>8471.1666666666661</v>
      </c>
      <c r="AL378" s="194">
        <f t="shared" si="299"/>
        <v>71681</v>
      </c>
      <c r="AM378" s="69">
        <v>9.6732205247653621E-2</v>
      </c>
    </row>
    <row r="379" spans="1:39" x14ac:dyDescent="0.3">
      <c r="A379" s="32">
        <v>41944</v>
      </c>
      <c r="B379" s="194">
        <f>'From State&amp;Country +Charts'!H392</f>
        <v>2857</v>
      </c>
      <c r="C379" s="194"/>
      <c r="D379" s="194">
        <f t="shared" si="290"/>
        <v>32278</v>
      </c>
      <c r="E379" s="194"/>
      <c r="F379" s="194">
        <f>'From State&amp;Country +Charts'!AN392</f>
        <v>1733</v>
      </c>
      <c r="G379" s="194"/>
      <c r="H379" s="194">
        <f t="shared" si="291"/>
        <v>20825</v>
      </c>
      <c r="I379" s="194"/>
      <c r="J379" s="194">
        <f>'From State&amp;Country +Charts'!AT392</f>
        <v>734</v>
      </c>
      <c r="K379" s="194"/>
      <c r="L379" s="194">
        <f t="shared" si="292"/>
        <v>9992</v>
      </c>
      <c r="M379" s="194"/>
      <c r="N379" s="4">
        <f>'From State&amp;Country +Charts'!F392</f>
        <v>659</v>
      </c>
      <c r="O379" s="194"/>
      <c r="P379" s="194">
        <f t="shared" si="223"/>
        <v>7628</v>
      </c>
      <c r="Q379" s="194"/>
      <c r="R379" s="4">
        <f>'From State&amp;Country +Charts'!O392</f>
        <v>565</v>
      </c>
      <c r="S379" s="194"/>
      <c r="T379" s="194">
        <f t="shared" si="224"/>
        <v>6831</v>
      </c>
      <c r="U379" s="52"/>
      <c r="V379" s="67">
        <f t="shared" si="293"/>
        <v>0.19280604669995952</v>
      </c>
      <c r="W379" s="67">
        <f t="shared" si="294"/>
        <v>0.11695235524362262</v>
      </c>
      <c r="X379" s="67">
        <f t="shared" si="295"/>
        <v>4.9534350114725331E-2</v>
      </c>
      <c r="Y379" s="7">
        <f t="shared" si="195"/>
        <v>4.4472938318261573E-2</v>
      </c>
      <c r="Z379" s="7">
        <f t="shared" si="196"/>
        <v>3.8129302200026992E-2</v>
      </c>
      <c r="AA379" s="52"/>
      <c r="AB379" s="52"/>
      <c r="AC379" s="194">
        <f>'From State&amp;Country +Charts'!BR392</f>
        <v>14818</v>
      </c>
      <c r="AD379" s="194">
        <f t="shared" si="300"/>
        <v>174406</v>
      </c>
      <c r="AE379" s="68">
        <f t="shared" si="296"/>
        <v>7.7907907179748381E-2</v>
      </c>
      <c r="AF379" s="52"/>
      <c r="AG379" s="194">
        <f t="shared" si="297"/>
        <v>14818</v>
      </c>
      <c r="AH379" s="194">
        <v>678</v>
      </c>
      <c r="AI379" s="194">
        <f t="shared" si="298"/>
        <v>14140</v>
      </c>
      <c r="AJ379" s="194">
        <f t="shared" si="301"/>
        <v>110099</v>
      </c>
      <c r="AK379" s="194">
        <f t="shared" si="302"/>
        <v>9174.9166666666661</v>
      </c>
      <c r="AL379" s="194">
        <f t="shared" si="299"/>
        <v>64307</v>
      </c>
      <c r="AM379" s="69">
        <v>0.10021595356998246</v>
      </c>
    </row>
    <row r="380" spans="1:39" x14ac:dyDescent="0.3">
      <c r="A380" s="32">
        <v>41974</v>
      </c>
      <c r="B380" s="194">
        <f>'From State&amp;Country +Charts'!H393</f>
        <v>2133</v>
      </c>
      <c r="C380" s="194"/>
      <c r="D380" s="194">
        <f t="shared" ref="D380:D385" si="303">SUM(B369:B380)</f>
        <v>32578</v>
      </c>
      <c r="E380" s="194"/>
      <c r="F380" s="194">
        <f>'From State&amp;Country +Charts'!AN393</f>
        <v>1309</v>
      </c>
      <c r="G380" s="194"/>
      <c r="H380" s="194">
        <f t="shared" ref="H380:H385" si="304">SUM(F369:F380)</f>
        <v>20918</v>
      </c>
      <c r="I380" s="194"/>
      <c r="J380" s="194">
        <f>'From State&amp;Country +Charts'!AT393</f>
        <v>587</v>
      </c>
      <c r="K380" s="194"/>
      <c r="L380" s="194">
        <f t="shared" ref="L380:L385" si="305">SUM(J369:J380)</f>
        <v>10006</v>
      </c>
      <c r="M380" s="194"/>
      <c r="N380" s="4">
        <f>'From State&amp;Country +Charts'!F393</f>
        <v>490</v>
      </c>
      <c r="O380" s="194"/>
      <c r="P380" s="194">
        <f t="shared" ref="P380:P385" si="306">SUM(N369:N380)</f>
        <v>7705</v>
      </c>
      <c r="Q380" s="194"/>
      <c r="R380" s="4">
        <f>'From State&amp;Country +Charts'!O393</f>
        <v>396</v>
      </c>
      <c r="S380" s="194"/>
      <c r="T380" s="194">
        <f t="shared" ref="T380:T385" si="307">SUM(R369:R380)</f>
        <v>6860</v>
      </c>
      <c r="U380" s="52"/>
      <c r="V380" s="67">
        <f t="shared" ref="V380:V385" si="308">B380/AC380</f>
        <v>0.19417387346381429</v>
      </c>
      <c r="W380" s="67">
        <f t="shared" ref="W380:W385" si="309">F380/AC380</f>
        <v>0.11916249431042331</v>
      </c>
      <c r="X380" s="67">
        <f t="shared" ref="X380:X385" si="310">J380/AC380</f>
        <v>5.3436504324078288E-2</v>
      </c>
      <c r="Y380" s="7">
        <f t="shared" si="195"/>
        <v>4.4606281292671822E-2</v>
      </c>
      <c r="Z380" s="7">
        <f t="shared" si="196"/>
        <v>3.6049157942649068E-2</v>
      </c>
      <c r="AA380" s="52"/>
      <c r="AB380" s="52"/>
      <c r="AC380" s="194">
        <f>'From State&amp;Country +Charts'!BR393</f>
        <v>10985</v>
      </c>
      <c r="AD380" s="194">
        <f t="shared" si="300"/>
        <v>175302</v>
      </c>
      <c r="AE380" s="68">
        <f t="shared" ref="AE380:AE385" si="311">(AC380/AC368)-1</f>
        <v>8.8809594607988984E-2</v>
      </c>
      <c r="AF380" s="52"/>
      <c r="AG380" s="194">
        <f t="shared" ref="AG380:AG385" si="312">AC380</f>
        <v>10985</v>
      </c>
      <c r="AH380" s="194">
        <v>986</v>
      </c>
      <c r="AI380" s="194">
        <f t="shared" ref="AI380:AI385" si="313">AG380-AH380</f>
        <v>9999</v>
      </c>
      <c r="AJ380" s="194">
        <f t="shared" si="301"/>
        <v>117244</v>
      </c>
      <c r="AK380" s="194">
        <f t="shared" si="302"/>
        <v>9770.3333333333339</v>
      </c>
      <c r="AL380" s="194">
        <f t="shared" ref="AL380:AL385" si="314">SUM(AH369:AH380)</f>
        <v>58058</v>
      </c>
      <c r="AM380" s="69">
        <v>9.4583522985889845E-2</v>
      </c>
    </row>
    <row r="381" spans="1:39" x14ac:dyDescent="0.3">
      <c r="A381" s="32">
        <v>42005</v>
      </c>
      <c r="B381" s="194">
        <f>'From State&amp;Country +Charts'!H394</f>
        <v>3138</v>
      </c>
      <c r="C381" s="194"/>
      <c r="D381" s="194">
        <f t="shared" si="303"/>
        <v>33414</v>
      </c>
      <c r="E381" s="194"/>
      <c r="F381" s="194">
        <f>'From State&amp;Country +Charts'!AN394</f>
        <v>1912</v>
      </c>
      <c r="G381" s="194"/>
      <c r="H381" s="194">
        <f t="shared" si="304"/>
        <v>21396</v>
      </c>
      <c r="I381" s="194"/>
      <c r="J381" s="194">
        <f>'From State&amp;Country +Charts'!AT394</f>
        <v>865</v>
      </c>
      <c r="K381" s="194"/>
      <c r="L381" s="194">
        <f t="shared" si="305"/>
        <v>10213</v>
      </c>
      <c r="M381" s="194"/>
      <c r="N381" s="4">
        <f>'From State&amp;Country +Charts'!F394</f>
        <v>733</v>
      </c>
      <c r="O381" s="194"/>
      <c r="P381" s="194">
        <f t="shared" si="306"/>
        <v>7906</v>
      </c>
      <c r="Q381" s="194"/>
      <c r="R381" s="4">
        <f>'From State&amp;Country +Charts'!O394</f>
        <v>611</v>
      </c>
      <c r="S381" s="194"/>
      <c r="T381" s="194">
        <f t="shared" si="307"/>
        <v>7000</v>
      </c>
      <c r="U381" s="52"/>
      <c r="V381" s="67">
        <f t="shared" si="308"/>
        <v>0.19657959030257471</v>
      </c>
      <c r="W381" s="67">
        <f t="shared" si="309"/>
        <v>0.11977698427613857</v>
      </c>
      <c r="X381" s="67">
        <f t="shared" si="310"/>
        <v>5.4187809309027127E-2</v>
      </c>
      <c r="Y381" s="7">
        <f t="shared" ref="Y381:Y390" si="315">N381/AC381</f>
        <v>4.5918686963603329E-2</v>
      </c>
      <c r="Z381" s="7">
        <f t="shared" ref="Z381:Z390" si="316">R381/AC381</f>
        <v>3.8276013280711646E-2</v>
      </c>
      <c r="AA381" s="52"/>
      <c r="AB381" s="52"/>
      <c r="AC381" s="194">
        <f>'From State&amp;Country +Charts'!BR394</f>
        <v>15963</v>
      </c>
      <c r="AD381" s="194">
        <f t="shared" si="300"/>
        <v>179204</v>
      </c>
      <c r="AE381" s="68">
        <f t="shared" si="311"/>
        <v>0.32352209601193938</v>
      </c>
      <c r="AF381" s="52"/>
      <c r="AG381" s="194">
        <f t="shared" si="312"/>
        <v>15963</v>
      </c>
      <c r="AH381" s="194">
        <v>496</v>
      </c>
      <c r="AI381" s="194">
        <f t="shared" si="313"/>
        <v>15467</v>
      </c>
      <c r="AJ381" s="194">
        <f t="shared" si="301"/>
        <v>126766</v>
      </c>
      <c r="AK381" s="194">
        <f t="shared" si="302"/>
        <v>10563.833333333334</v>
      </c>
      <c r="AL381" s="194">
        <f t="shared" si="314"/>
        <v>52438</v>
      </c>
      <c r="AM381" s="69">
        <v>0.10267493578901209</v>
      </c>
    </row>
    <row r="382" spans="1:39" x14ac:dyDescent="0.3">
      <c r="A382" s="32">
        <v>42036</v>
      </c>
      <c r="B382" s="194">
        <f>'From State&amp;Country +Charts'!H395</f>
        <v>2588</v>
      </c>
      <c r="C382" s="194"/>
      <c r="D382" s="194">
        <f t="shared" si="303"/>
        <v>33922</v>
      </c>
      <c r="E382" s="194"/>
      <c r="F382" s="194">
        <f>'From State&amp;Country +Charts'!AN395</f>
        <v>1625</v>
      </c>
      <c r="G382" s="194"/>
      <c r="H382" s="194">
        <f t="shared" si="304"/>
        <v>21518</v>
      </c>
      <c r="I382" s="194"/>
      <c r="J382" s="194">
        <f>'From State&amp;Country +Charts'!AT395</f>
        <v>798</v>
      </c>
      <c r="K382" s="194"/>
      <c r="L382" s="194">
        <f t="shared" si="305"/>
        <v>10337</v>
      </c>
      <c r="M382" s="194"/>
      <c r="N382" s="4">
        <f>'From State&amp;Country +Charts'!F395</f>
        <v>588</v>
      </c>
      <c r="O382" s="194"/>
      <c r="P382" s="194">
        <f t="shared" si="306"/>
        <v>7982</v>
      </c>
      <c r="Q382" s="194"/>
      <c r="R382" s="4">
        <f>'From State&amp;Country +Charts'!O395</f>
        <v>576</v>
      </c>
      <c r="S382" s="194"/>
      <c r="T382" s="194">
        <f t="shared" si="307"/>
        <v>7083</v>
      </c>
      <c r="U382" s="52"/>
      <c r="V382" s="67">
        <f t="shared" si="308"/>
        <v>0.19274595963357413</v>
      </c>
      <c r="W382" s="67">
        <f t="shared" si="309"/>
        <v>0.12102480077455872</v>
      </c>
      <c r="X382" s="67">
        <f t="shared" si="310"/>
        <v>5.9432486780367916E-2</v>
      </c>
      <c r="Y382" s="7">
        <f t="shared" si="315"/>
        <v>4.3792358680271093E-2</v>
      </c>
      <c r="Z382" s="7">
        <f t="shared" si="316"/>
        <v>4.2898637074551278E-2</v>
      </c>
      <c r="AA382" s="52"/>
      <c r="AB382" s="52"/>
      <c r="AC382" s="194">
        <f>'From State&amp;Country +Charts'!BR395</f>
        <v>13427</v>
      </c>
      <c r="AD382" s="194">
        <f t="shared" ref="AD382" si="317">SUM(AC371:AC382)</f>
        <v>180737</v>
      </c>
      <c r="AE382" s="68">
        <f t="shared" si="311"/>
        <v>0.12888851521775679</v>
      </c>
      <c r="AF382" s="52"/>
      <c r="AG382" s="194">
        <f t="shared" si="312"/>
        <v>13427</v>
      </c>
      <c r="AH382" s="194">
        <v>2144</v>
      </c>
      <c r="AI382" s="194">
        <f t="shared" si="313"/>
        <v>11283</v>
      </c>
      <c r="AJ382" s="194">
        <f t="shared" ref="AJ382" si="318">SUM(AI371:AI382)</f>
        <v>134286</v>
      </c>
      <c r="AK382" s="194">
        <f t="shared" ref="AK382:AK390" si="319">AJ382/12</f>
        <v>11190.5</v>
      </c>
      <c r="AL382" s="194">
        <f t="shared" si="314"/>
        <v>46451</v>
      </c>
      <c r="AM382" s="69">
        <v>9.4213152602964173E-2</v>
      </c>
    </row>
    <row r="383" spans="1:39" x14ac:dyDescent="0.3">
      <c r="A383" s="32">
        <v>42064</v>
      </c>
      <c r="B383" s="194">
        <f>'From State&amp;Country +Charts'!H396</f>
        <v>2593</v>
      </c>
      <c r="C383" s="194"/>
      <c r="D383" s="194">
        <f t="shared" si="303"/>
        <v>33447</v>
      </c>
      <c r="E383" s="194"/>
      <c r="F383" s="194">
        <f>'From State&amp;Country +Charts'!AN396</f>
        <v>1651</v>
      </c>
      <c r="G383" s="194"/>
      <c r="H383" s="194">
        <f t="shared" si="304"/>
        <v>20942</v>
      </c>
      <c r="I383" s="194"/>
      <c r="J383" s="194">
        <f>'From State&amp;Country +Charts'!AT396</f>
        <v>801</v>
      </c>
      <c r="K383" s="194"/>
      <c r="L383" s="194">
        <f t="shared" si="305"/>
        <v>10122</v>
      </c>
      <c r="M383" s="194"/>
      <c r="N383" s="4">
        <f>'From State&amp;Country +Charts'!F396</f>
        <v>629</v>
      </c>
      <c r="O383" s="194"/>
      <c r="P383" s="194">
        <f t="shared" si="306"/>
        <v>7891</v>
      </c>
      <c r="Q383" s="194"/>
      <c r="R383" s="4">
        <f>'From State&amp;Country +Charts'!O396</f>
        <v>563</v>
      </c>
      <c r="S383" s="194"/>
      <c r="T383" s="194">
        <f t="shared" si="307"/>
        <v>7006</v>
      </c>
      <c r="U383" s="52"/>
      <c r="V383" s="67">
        <f t="shared" si="308"/>
        <v>0.19190349319123742</v>
      </c>
      <c r="W383" s="67">
        <f t="shared" si="309"/>
        <v>0.12218768502072232</v>
      </c>
      <c r="X383" s="67">
        <f t="shared" si="310"/>
        <v>5.9280639431616343E-2</v>
      </c>
      <c r="Y383" s="7">
        <f t="shared" si="315"/>
        <v>4.6551213735938422E-2</v>
      </c>
      <c r="Z383" s="7">
        <f t="shared" si="316"/>
        <v>4.1666666666666664E-2</v>
      </c>
      <c r="AA383" s="52"/>
      <c r="AB383" s="52"/>
      <c r="AC383" s="194">
        <f>'From State&amp;Country +Charts'!BR396</f>
        <v>13512</v>
      </c>
      <c r="AD383" s="194">
        <f t="shared" ref="AD383" si="320">SUM(AC372:AC383)</f>
        <v>177810</v>
      </c>
      <c r="AE383" s="68">
        <f t="shared" si="311"/>
        <v>-0.1780521929557759</v>
      </c>
      <c r="AF383" s="52"/>
      <c r="AG383" s="194">
        <f t="shared" si="312"/>
        <v>13512</v>
      </c>
      <c r="AH383" s="194">
        <v>2599</v>
      </c>
      <c r="AI383" s="194">
        <f t="shared" si="313"/>
        <v>10913</v>
      </c>
      <c r="AJ383" s="194">
        <f t="shared" ref="AJ383" si="321">SUM(AI372:AI383)</f>
        <v>135519</v>
      </c>
      <c r="AK383" s="194">
        <f t="shared" si="319"/>
        <v>11293.25</v>
      </c>
      <c r="AL383" s="194">
        <f t="shared" si="314"/>
        <v>42291</v>
      </c>
      <c r="AM383" s="69">
        <v>0.10612788632326821</v>
      </c>
    </row>
    <row r="384" spans="1:39" x14ac:dyDescent="0.3">
      <c r="A384" s="32">
        <v>42095</v>
      </c>
      <c r="B384" s="194">
        <f>'From State&amp;Country +Charts'!H397</f>
        <v>2485</v>
      </c>
      <c r="C384" s="194"/>
      <c r="D384" s="194">
        <f t="shared" si="303"/>
        <v>33731</v>
      </c>
      <c r="E384" s="194"/>
      <c r="F384" s="194">
        <f>'From State&amp;Country +Charts'!AN397</f>
        <v>1658</v>
      </c>
      <c r="G384" s="194"/>
      <c r="H384" s="194">
        <f t="shared" si="304"/>
        <v>20893</v>
      </c>
      <c r="I384" s="194"/>
      <c r="J384" s="194">
        <f>'From State&amp;Country +Charts'!AT397</f>
        <v>773</v>
      </c>
      <c r="K384" s="194"/>
      <c r="L384" s="194">
        <f t="shared" si="305"/>
        <v>10138</v>
      </c>
      <c r="M384" s="194"/>
      <c r="N384" s="4">
        <f>'From State&amp;Country +Charts'!F397</f>
        <v>560</v>
      </c>
      <c r="O384" s="194"/>
      <c r="P384" s="194">
        <f t="shared" si="306"/>
        <v>7906</v>
      </c>
      <c r="Q384" s="194"/>
      <c r="R384" s="4">
        <f>'From State&amp;Country +Charts'!O397</f>
        <v>476</v>
      </c>
      <c r="S384" s="194"/>
      <c r="T384" s="194">
        <f t="shared" si="307"/>
        <v>6931</v>
      </c>
      <c r="U384" s="52"/>
      <c r="V384" s="67">
        <f t="shared" si="308"/>
        <v>0.18934775982932034</v>
      </c>
      <c r="W384" s="67">
        <f t="shared" si="309"/>
        <v>0.12633343492837548</v>
      </c>
      <c r="X384" s="67">
        <f t="shared" si="310"/>
        <v>5.8899725693386161E-2</v>
      </c>
      <c r="Y384" s="7">
        <f t="shared" si="315"/>
        <v>4.2669917708015849E-2</v>
      </c>
      <c r="Z384" s="7">
        <f t="shared" si="316"/>
        <v>3.6269430051813469E-2</v>
      </c>
      <c r="AA384" s="52"/>
      <c r="AB384" s="52"/>
      <c r="AC384" s="194">
        <f>'From State&amp;Country +Charts'!BR397</f>
        <v>13124</v>
      </c>
      <c r="AD384" s="194">
        <f t="shared" ref="AD384" si="322">SUM(AC373:AC384)</f>
        <v>178331</v>
      </c>
      <c r="AE384" s="68">
        <f t="shared" si="311"/>
        <v>4.1339363643576821E-2</v>
      </c>
      <c r="AF384" s="52"/>
      <c r="AG384" s="194">
        <f t="shared" si="312"/>
        <v>13124</v>
      </c>
      <c r="AH384" s="194">
        <v>2475</v>
      </c>
      <c r="AI384" s="194">
        <f t="shared" si="313"/>
        <v>10649</v>
      </c>
      <c r="AJ384" s="194">
        <f t="shared" ref="AJ384" si="323">SUM(AI373:AI384)</f>
        <v>138868</v>
      </c>
      <c r="AK384" s="194">
        <f t="shared" si="319"/>
        <v>11572.333333333334</v>
      </c>
      <c r="AL384" s="194">
        <f t="shared" si="314"/>
        <v>39463</v>
      </c>
      <c r="AM384" s="69">
        <v>0.1019506248095093</v>
      </c>
    </row>
    <row r="385" spans="1:39" x14ac:dyDescent="0.3">
      <c r="A385" s="32">
        <v>42125</v>
      </c>
      <c r="B385" s="194">
        <f>'From State&amp;Country +Charts'!H398</f>
        <v>3326</v>
      </c>
      <c r="C385" s="194"/>
      <c r="D385" s="194">
        <f t="shared" si="303"/>
        <v>34343</v>
      </c>
      <c r="E385" s="194"/>
      <c r="F385" s="194">
        <f>'From State&amp;Country +Charts'!AN398</f>
        <v>1993</v>
      </c>
      <c r="G385" s="194"/>
      <c r="H385" s="194">
        <f t="shared" si="304"/>
        <v>20902</v>
      </c>
      <c r="I385" s="194"/>
      <c r="J385" s="194">
        <f>'From State&amp;Country +Charts'!AT398</f>
        <v>913</v>
      </c>
      <c r="K385" s="194"/>
      <c r="L385" s="194">
        <f t="shared" si="305"/>
        <v>10053</v>
      </c>
      <c r="M385" s="194"/>
      <c r="N385" s="4">
        <f>'From State&amp;Country +Charts'!F398</f>
        <v>737</v>
      </c>
      <c r="O385" s="194"/>
      <c r="P385" s="194">
        <f t="shared" si="306"/>
        <v>7895</v>
      </c>
      <c r="Q385" s="194"/>
      <c r="R385" s="4">
        <f>'From State&amp;Country +Charts'!O398</f>
        <v>640</v>
      </c>
      <c r="S385" s="194"/>
      <c r="T385" s="194">
        <f t="shared" si="307"/>
        <v>6952</v>
      </c>
      <c r="U385" s="52"/>
      <c r="V385" s="67">
        <f t="shared" si="308"/>
        <v>0.19946026986506746</v>
      </c>
      <c r="W385" s="67">
        <f t="shared" si="309"/>
        <v>0.11952023988005997</v>
      </c>
      <c r="X385" s="67">
        <f t="shared" si="310"/>
        <v>5.4752623688155921E-2</v>
      </c>
      <c r="Y385" s="7">
        <f t="shared" si="315"/>
        <v>4.4197901049475262E-2</v>
      </c>
      <c r="Z385" s="7">
        <f t="shared" si="316"/>
        <v>3.8380809595202396E-2</v>
      </c>
      <c r="AA385" s="52"/>
      <c r="AB385" s="52"/>
      <c r="AC385" s="194">
        <f>'From State&amp;Country +Charts'!BR398</f>
        <v>16675</v>
      </c>
      <c r="AD385" s="194">
        <f t="shared" ref="AD385" si="324">SUM(AC374:AC385)</f>
        <v>179601</v>
      </c>
      <c r="AE385" s="68">
        <f t="shared" si="311"/>
        <v>8.2440765985069886E-2</v>
      </c>
      <c r="AF385" s="52"/>
      <c r="AG385" s="194">
        <f t="shared" si="312"/>
        <v>16675</v>
      </c>
      <c r="AH385" s="194">
        <v>2864</v>
      </c>
      <c r="AI385" s="194">
        <f t="shared" si="313"/>
        <v>13811</v>
      </c>
      <c r="AJ385" s="194">
        <f t="shared" ref="AJ385" si="325">SUM(AI374:AI385)</f>
        <v>142058</v>
      </c>
      <c r="AK385" s="194">
        <f t="shared" si="319"/>
        <v>11838.166666666666</v>
      </c>
      <c r="AL385" s="194">
        <f t="shared" si="314"/>
        <v>37543</v>
      </c>
      <c r="AM385" s="69">
        <v>9.9310344827586203E-2</v>
      </c>
    </row>
    <row r="386" spans="1:39" x14ac:dyDescent="0.3">
      <c r="A386" s="32">
        <v>42156</v>
      </c>
      <c r="B386" s="194">
        <f>'From State&amp;Country +Charts'!H399</f>
        <v>2953</v>
      </c>
      <c r="C386" s="194"/>
      <c r="D386" s="194">
        <f t="shared" ref="D386:D390" si="326">SUM(B375:B386)</f>
        <v>34572</v>
      </c>
      <c r="E386" s="194"/>
      <c r="F386" s="194">
        <f>'From State&amp;Country +Charts'!AN399</f>
        <v>1604</v>
      </c>
      <c r="G386" s="194"/>
      <c r="H386" s="194">
        <f t="shared" ref="H386:H390" si="327">SUM(F375:F386)</f>
        <v>20870</v>
      </c>
      <c r="I386" s="194"/>
      <c r="J386" s="194">
        <f>'From State&amp;Country +Charts'!AT399</f>
        <v>899</v>
      </c>
      <c r="K386" s="194"/>
      <c r="L386" s="194">
        <f t="shared" ref="L386:L390" si="328">SUM(J375:J386)</f>
        <v>10192</v>
      </c>
      <c r="M386" s="194"/>
      <c r="N386" s="4">
        <f>'From State&amp;Country +Charts'!F399</f>
        <v>736</v>
      </c>
      <c r="O386" s="194"/>
      <c r="P386" s="194">
        <f t="shared" ref="P386:P390" si="329">SUM(N375:N386)</f>
        <v>7973</v>
      </c>
      <c r="Q386" s="194"/>
      <c r="R386" s="4">
        <f>'From State&amp;Country +Charts'!O399</f>
        <v>575</v>
      </c>
      <c r="S386" s="194"/>
      <c r="T386" s="194">
        <f t="shared" ref="T386:T390" si="330">SUM(R375:R386)</f>
        <v>6966</v>
      </c>
      <c r="U386" s="52"/>
      <c r="V386" s="67">
        <f t="shared" ref="V386:V389" si="331">B386/AC386</f>
        <v>0.19041784885220531</v>
      </c>
      <c r="W386" s="67">
        <f t="shared" ref="W386:W390" si="332">F386/AC386</f>
        <v>0.10343048749032757</v>
      </c>
      <c r="X386" s="67">
        <f t="shared" ref="X386:X390" si="333">J386/AC386</f>
        <v>5.7970079958730977E-2</v>
      </c>
      <c r="Y386" s="7">
        <f t="shared" si="315"/>
        <v>4.7459375806035597E-2</v>
      </c>
      <c r="Z386" s="7">
        <f t="shared" si="316"/>
        <v>3.7077637348465309E-2</v>
      </c>
      <c r="AA386" s="52"/>
      <c r="AB386" s="52"/>
      <c r="AC386" s="194">
        <f>'From State&amp;Country +Charts'!BR399</f>
        <v>15508</v>
      </c>
      <c r="AD386" s="194">
        <f t="shared" ref="AD386" si="334">SUM(AC375:AC386)</f>
        <v>180729</v>
      </c>
      <c r="AE386" s="68">
        <f t="shared" ref="AE386:AE390" si="335">(AC386/AC374)-1</f>
        <v>7.8442280945757892E-2</v>
      </c>
      <c r="AF386" s="52"/>
      <c r="AG386" s="194">
        <f t="shared" ref="AG386:AG390" si="336">AC386</f>
        <v>15508</v>
      </c>
      <c r="AH386" s="194">
        <v>3043</v>
      </c>
      <c r="AI386" s="194">
        <f t="shared" ref="AI386:AI390" si="337">AG386-AH386</f>
        <v>12465</v>
      </c>
      <c r="AJ386" s="194">
        <f t="shared" ref="AJ386" si="338">SUM(AI375:AI386)</f>
        <v>145540</v>
      </c>
      <c r="AK386" s="194">
        <f t="shared" si="319"/>
        <v>12128.333333333334</v>
      </c>
      <c r="AL386" s="194">
        <f t="shared" ref="AL386" si="339">SUM(AH375:AH386)</f>
        <v>35189</v>
      </c>
      <c r="AM386" s="69">
        <v>9.2532886252256905E-2</v>
      </c>
    </row>
    <row r="387" spans="1:39" x14ac:dyDescent="0.3">
      <c r="A387" s="32">
        <v>42186</v>
      </c>
      <c r="B387" s="194">
        <f>'From State&amp;Country +Charts'!H400</f>
        <v>3443</v>
      </c>
      <c r="C387" s="194"/>
      <c r="D387" s="194">
        <f t="shared" si="326"/>
        <v>35185</v>
      </c>
      <c r="E387" s="194"/>
      <c r="F387" s="194">
        <f>'From State&amp;Country +Charts'!AN400</f>
        <v>1749</v>
      </c>
      <c r="G387" s="194"/>
      <c r="H387" s="194">
        <f t="shared" si="327"/>
        <v>20916</v>
      </c>
      <c r="I387" s="194"/>
      <c r="J387" s="194">
        <f>'From State&amp;Country +Charts'!AT400</f>
        <v>983</v>
      </c>
      <c r="K387" s="194"/>
      <c r="L387" s="194">
        <f t="shared" si="328"/>
        <v>10303</v>
      </c>
      <c r="M387" s="194"/>
      <c r="N387" s="4">
        <f>'From State&amp;Country +Charts'!F400</f>
        <v>750</v>
      </c>
      <c r="O387" s="194"/>
      <c r="P387" s="194">
        <f t="shared" si="329"/>
        <v>8000</v>
      </c>
      <c r="Q387" s="194"/>
      <c r="R387" s="4">
        <f>'From State&amp;Country +Charts'!O400</f>
        <v>594</v>
      </c>
      <c r="S387" s="194"/>
      <c r="T387" s="194">
        <f t="shared" si="330"/>
        <v>6949</v>
      </c>
      <c r="U387" s="52"/>
      <c r="V387" s="67">
        <f t="shared" si="331"/>
        <v>0.2025413259603506</v>
      </c>
      <c r="W387" s="67">
        <f t="shared" si="332"/>
        <v>0.1028884052003059</v>
      </c>
      <c r="X387" s="67">
        <f t="shared" si="333"/>
        <v>5.7826930995940939E-2</v>
      </c>
      <c r="Y387" s="7">
        <f t="shared" si="315"/>
        <v>4.4120242367198068E-2</v>
      </c>
      <c r="Z387" s="7">
        <f t="shared" si="316"/>
        <v>3.4943231954820873E-2</v>
      </c>
      <c r="AA387" s="52"/>
      <c r="AB387" s="52"/>
      <c r="AC387" s="194">
        <f>'From State&amp;Country +Charts'!BR400</f>
        <v>16999</v>
      </c>
      <c r="AD387" s="194">
        <f t="shared" ref="AD387:AD389" si="340">SUM(AC376:AC387)</f>
        <v>182540</v>
      </c>
      <c r="AE387" s="68">
        <f t="shared" si="335"/>
        <v>0.11923887279431122</v>
      </c>
      <c r="AF387" s="52"/>
      <c r="AG387" s="194">
        <f t="shared" si="336"/>
        <v>16999</v>
      </c>
      <c r="AH387" s="194">
        <v>2156</v>
      </c>
      <c r="AI387" s="194">
        <f t="shared" si="337"/>
        <v>14843</v>
      </c>
      <c r="AJ387" s="194">
        <f t="shared" ref="AJ387:AJ390" si="341">SUM(AI376:AI387)</f>
        <v>153272</v>
      </c>
      <c r="AK387" s="194">
        <f t="shared" si="319"/>
        <v>12772.666666666666</v>
      </c>
      <c r="AL387" s="194">
        <f t="shared" ref="AL387" si="342">SUM(AH376:AH387)</f>
        <v>29268</v>
      </c>
      <c r="AM387" s="69">
        <v>9.482910759456438E-2</v>
      </c>
    </row>
    <row r="388" spans="1:39" x14ac:dyDescent="0.3">
      <c r="A388" s="32">
        <v>42217</v>
      </c>
      <c r="B388" s="194">
        <f>'From State&amp;Country +Charts'!H401</f>
        <v>4340</v>
      </c>
      <c r="C388" s="194"/>
      <c r="D388" s="194">
        <f t="shared" si="326"/>
        <v>35780</v>
      </c>
      <c r="E388" s="194"/>
      <c r="F388" s="194">
        <f>'From State&amp;Country +Charts'!AN401</f>
        <v>2410</v>
      </c>
      <c r="G388" s="194"/>
      <c r="H388" s="194">
        <f t="shared" si="327"/>
        <v>21115</v>
      </c>
      <c r="I388" s="194"/>
      <c r="J388" s="194">
        <f>'From State&amp;Country +Charts'!AT401</f>
        <v>1296</v>
      </c>
      <c r="K388" s="194"/>
      <c r="L388" s="194">
        <f t="shared" si="328"/>
        <v>10399</v>
      </c>
      <c r="M388" s="194"/>
      <c r="N388" s="4">
        <f>'From State&amp;Country +Charts'!F401</f>
        <v>966</v>
      </c>
      <c r="O388" s="194"/>
      <c r="P388" s="194">
        <f>SUM(N377:N388)</f>
        <v>8126</v>
      </c>
      <c r="Q388" s="194"/>
      <c r="R388" s="4">
        <f>'From State&amp;Country +Charts'!O401</f>
        <v>736</v>
      </c>
      <c r="S388" s="194"/>
      <c r="T388" s="194">
        <f t="shared" si="330"/>
        <v>6938</v>
      </c>
      <c r="U388" s="52"/>
      <c r="V388" s="67">
        <f t="shared" si="331"/>
        <v>0.19177234766470772</v>
      </c>
      <c r="W388" s="67">
        <f t="shared" si="332"/>
        <v>0.10649109628385843</v>
      </c>
      <c r="X388" s="67">
        <f t="shared" si="333"/>
        <v>5.7266581238124697E-2</v>
      </c>
      <c r="Y388" s="7">
        <f t="shared" si="315"/>
        <v>4.268481286730591E-2</v>
      </c>
      <c r="Z388" s="7">
        <f t="shared" si="316"/>
        <v>3.2521762184614028E-2</v>
      </c>
      <c r="AA388" s="52"/>
      <c r="AB388" s="52"/>
      <c r="AC388" s="194">
        <f>'From State&amp;Country +Charts'!BR401</f>
        <v>22631</v>
      </c>
      <c r="AD388" s="194">
        <f t="shared" si="340"/>
        <v>184924</v>
      </c>
      <c r="AE388" s="68">
        <f t="shared" si="335"/>
        <v>0.11774583888971213</v>
      </c>
      <c r="AF388" s="52"/>
      <c r="AG388" s="194">
        <f t="shared" si="336"/>
        <v>22631</v>
      </c>
      <c r="AH388" s="194">
        <v>1552</v>
      </c>
      <c r="AI388" s="194">
        <f t="shared" si="337"/>
        <v>21079</v>
      </c>
      <c r="AJ388" s="194">
        <f t="shared" si="341"/>
        <v>161092</v>
      </c>
      <c r="AK388" s="194">
        <f t="shared" si="319"/>
        <v>13424.333333333334</v>
      </c>
      <c r="AL388" s="194">
        <f t="shared" ref="AL388" si="343">SUM(AH377:AH388)</f>
        <v>23832</v>
      </c>
      <c r="AM388" s="69">
        <v>9.1732579205514558E-2</v>
      </c>
    </row>
    <row r="389" spans="1:39" x14ac:dyDescent="0.3">
      <c r="A389" s="32">
        <v>42248</v>
      </c>
      <c r="B389" s="194">
        <f>'From State&amp;Country +Charts'!H402</f>
        <v>3562</v>
      </c>
      <c r="C389" s="194"/>
      <c r="D389" s="194">
        <f t="shared" si="326"/>
        <v>36109</v>
      </c>
      <c r="E389" s="194"/>
      <c r="F389" s="194">
        <f>'From State&amp;Country +Charts'!AN402</f>
        <v>1918</v>
      </c>
      <c r="G389" s="194"/>
      <c r="H389" s="194">
        <f t="shared" si="327"/>
        <v>21246</v>
      </c>
      <c r="I389" s="194"/>
      <c r="J389" s="194">
        <f>'From State&amp;Country +Charts'!AT402</f>
        <v>946</v>
      </c>
      <c r="K389" s="194"/>
      <c r="L389" s="194">
        <f t="shared" si="328"/>
        <v>10428</v>
      </c>
      <c r="M389" s="194"/>
      <c r="N389" s="4">
        <f>'From State&amp;Country +Charts'!F402</f>
        <v>767</v>
      </c>
      <c r="O389" s="194"/>
      <c r="P389" s="194">
        <f t="shared" si="329"/>
        <v>8207</v>
      </c>
      <c r="Q389" s="194"/>
      <c r="R389" s="4">
        <f>'From State&amp;Country +Charts'!O402</f>
        <v>615</v>
      </c>
      <c r="S389" s="194"/>
      <c r="T389" s="194">
        <f t="shared" si="330"/>
        <v>6896</v>
      </c>
      <c r="U389" s="52"/>
      <c r="V389" s="67">
        <f t="shared" si="331"/>
        <v>0.20493642483171279</v>
      </c>
      <c r="W389" s="67">
        <f t="shared" si="332"/>
        <v>0.1103503826016915</v>
      </c>
      <c r="X389" s="67">
        <f t="shared" si="333"/>
        <v>5.4427248144525632E-2</v>
      </c>
      <c r="Y389" s="7">
        <f t="shared" si="315"/>
        <v>4.4128646222887064E-2</v>
      </c>
      <c r="Z389" s="7">
        <f t="shared" si="316"/>
        <v>3.5383464702836431E-2</v>
      </c>
      <c r="AA389" s="52"/>
      <c r="AB389" s="52"/>
      <c r="AC389" s="194">
        <f>'From State&amp;Country +Charts'!BR402</f>
        <v>17381</v>
      </c>
      <c r="AD389" s="194">
        <f t="shared" si="340"/>
        <v>185620</v>
      </c>
      <c r="AE389" s="68">
        <f t="shared" si="335"/>
        <v>4.1714114474078468E-2</v>
      </c>
      <c r="AF389" s="52"/>
      <c r="AG389" s="194">
        <f t="shared" si="336"/>
        <v>17381</v>
      </c>
      <c r="AH389" s="194">
        <v>3232</v>
      </c>
      <c r="AI389" s="194">
        <f t="shared" si="337"/>
        <v>14149</v>
      </c>
      <c r="AJ389" s="194">
        <f t="shared" si="341"/>
        <v>161438</v>
      </c>
      <c r="AK389" s="194">
        <f t="shared" si="319"/>
        <v>13453.166666666666</v>
      </c>
      <c r="AL389" s="194">
        <f t="shared" ref="AL389" si="344">SUM(AH378:AH389)</f>
        <v>24182</v>
      </c>
      <c r="AM389" s="69">
        <v>9.6887405787929343E-2</v>
      </c>
    </row>
    <row r="390" spans="1:39" x14ac:dyDescent="0.3">
      <c r="A390" s="32">
        <v>42278</v>
      </c>
      <c r="B390" s="194">
        <f>'From State&amp;Country +Charts'!H403</f>
        <v>4137</v>
      </c>
      <c r="C390" s="194"/>
      <c r="D390" s="194">
        <f t="shared" si="326"/>
        <v>37555</v>
      </c>
      <c r="E390" s="194"/>
      <c r="F390" s="194">
        <f>'From State&amp;Country +Charts'!AN403</f>
        <v>2346</v>
      </c>
      <c r="G390" s="194"/>
      <c r="H390" s="194">
        <f t="shared" si="327"/>
        <v>21908</v>
      </c>
      <c r="I390" s="194"/>
      <c r="J390" s="194">
        <f>'From State&amp;Country +Charts'!AT403</f>
        <v>1218</v>
      </c>
      <c r="K390" s="194"/>
      <c r="L390" s="194">
        <f t="shared" si="328"/>
        <v>10813</v>
      </c>
      <c r="M390" s="194"/>
      <c r="N390" s="4">
        <f>'From State&amp;Country +Charts'!F403</f>
        <v>862</v>
      </c>
      <c r="O390" s="194"/>
      <c r="P390" s="194">
        <f t="shared" si="329"/>
        <v>8477</v>
      </c>
      <c r="Q390" s="194"/>
      <c r="R390" s="4">
        <f>'From State&amp;Country +Charts'!O403</f>
        <v>793</v>
      </c>
      <c r="S390" s="194"/>
      <c r="T390" s="194">
        <f t="shared" si="330"/>
        <v>7140</v>
      </c>
      <c r="U390" s="52"/>
      <c r="V390" s="67">
        <f>B390/AC390</f>
        <v>0.19719719719719719</v>
      </c>
      <c r="W390" s="67">
        <f t="shared" si="332"/>
        <v>0.11182611182611182</v>
      </c>
      <c r="X390" s="67">
        <f t="shared" si="333"/>
        <v>5.8058058058058061E-2</v>
      </c>
      <c r="Y390" s="7">
        <f t="shared" si="315"/>
        <v>4.1088707755374425E-2</v>
      </c>
      <c r="Z390" s="7">
        <f t="shared" si="316"/>
        <v>3.7799704466371133E-2</v>
      </c>
      <c r="AA390" s="52"/>
      <c r="AB390" s="52"/>
      <c r="AC390" s="194">
        <f>'From State&amp;Country +Charts'!BR403</f>
        <v>20979</v>
      </c>
      <c r="AD390" s="194">
        <f>SUM(AC379:AC390)</f>
        <v>192002</v>
      </c>
      <c r="AE390" s="68">
        <f t="shared" si="335"/>
        <v>0.43721312598479134</v>
      </c>
      <c r="AF390" s="52"/>
      <c r="AG390" s="194">
        <f t="shared" si="336"/>
        <v>20979</v>
      </c>
      <c r="AH390" s="194">
        <v>3068</v>
      </c>
      <c r="AI390" s="194">
        <f t="shared" si="337"/>
        <v>17911</v>
      </c>
      <c r="AJ390" s="194">
        <f t="shared" si="341"/>
        <v>166709</v>
      </c>
      <c r="AK390" s="194">
        <f t="shared" si="319"/>
        <v>13892.416666666666</v>
      </c>
      <c r="AL390" s="194">
        <f t="shared" ref="AL390:AL394" si="345">SUM(AH379:AH390)</f>
        <v>25293</v>
      </c>
      <c r="AM390" s="69">
        <v>9.6048429381762709E-2</v>
      </c>
    </row>
    <row r="391" spans="1:39" x14ac:dyDescent="0.3">
      <c r="A391" s="32">
        <v>42309</v>
      </c>
      <c r="B391" s="194">
        <f>'From State&amp;Country +Charts'!H404</f>
        <v>2621</v>
      </c>
      <c r="C391" s="194"/>
      <c r="D391" s="194">
        <f t="shared" ref="D391:D394" si="346">SUM(B380:B391)</f>
        <v>37319</v>
      </c>
      <c r="E391" s="194"/>
      <c r="F391" s="194">
        <f>'From State&amp;Country +Charts'!AN404</f>
        <v>1575</v>
      </c>
      <c r="G391" s="194"/>
      <c r="H391" s="194">
        <f t="shared" ref="H391:H394" si="347">SUM(F380:F391)</f>
        <v>21750</v>
      </c>
      <c r="I391" s="194"/>
      <c r="J391" s="194">
        <f>'From State&amp;Country +Charts'!AT404</f>
        <v>684</v>
      </c>
      <c r="K391" s="194"/>
      <c r="L391" s="194">
        <f t="shared" ref="L391:L394" si="348">SUM(J380:J391)</f>
        <v>10763</v>
      </c>
      <c r="M391" s="194"/>
      <c r="N391" s="4">
        <f>'From State&amp;Country +Charts'!F404</f>
        <v>572</v>
      </c>
      <c r="O391" s="194"/>
      <c r="P391" s="194">
        <f t="shared" ref="P391:P394" si="349">SUM(N380:N391)</f>
        <v>8390</v>
      </c>
      <c r="Q391" s="194"/>
      <c r="R391" s="4">
        <f>'From State&amp;Country +Charts'!O404</f>
        <v>537</v>
      </c>
      <c r="S391" s="194"/>
      <c r="T391" s="194">
        <f t="shared" ref="T391:T394" si="350">SUM(R380:R391)</f>
        <v>7112</v>
      </c>
      <c r="U391" s="52"/>
      <c r="V391" s="67">
        <f t="shared" ref="V391:V394" si="351">B391/AC391</f>
        <v>0.19419130177076388</v>
      </c>
      <c r="W391" s="67">
        <f t="shared" ref="W391:W394" si="352">F391/AC391</f>
        <v>0.11669259835519004</v>
      </c>
      <c r="X391" s="67">
        <f t="shared" ref="X391:X394" si="353">J391/AC391</f>
        <v>5.0677928428539673E-2</v>
      </c>
      <c r="Y391" s="7">
        <f t="shared" ref="Y391:Y394" si="354">N391/AC391</f>
        <v>4.2379788101059496E-2</v>
      </c>
      <c r="Z391" s="7">
        <f t="shared" ref="Z391:Z394" si="355">R391/AC391</f>
        <v>3.9786619248721941E-2</v>
      </c>
      <c r="AA391" s="52"/>
      <c r="AB391" s="52"/>
      <c r="AC391" s="194">
        <f>'From State&amp;Country +Charts'!BR404</f>
        <v>13497</v>
      </c>
      <c r="AD391" s="194">
        <f t="shared" ref="AD391" si="356">SUM(AC380:AC391)</f>
        <v>190681</v>
      </c>
      <c r="AE391" s="68">
        <f t="shared" ref="AE391:AE394" si="357">(AC391/AC379)-1</f>
        <v>-8.9148333108381661E-2</v>
      </c>
      <c r="AF391" s="52"/>
      <c r="AG391" s="194">
        <f t="shared" ref="AG391:AG394" si="358">AC391</f>
        <v>13497</v>
      </c>
      <c r="AH391" s="194">
        <v>2538</v>
      </c>
      <c r="AI391" s="194">
        <f t="shared" ref="AI391:AI394" si="359">AG391-AH391</f>
        <v>10959</v>
      </c>
      <c r="AJ391" s="194">
        <f t="shared" ref="AJ391" si="360">SUM(AI380:AI391)</f>
        <v>163528</v>
      </c>
      <c r="AK391" s="194">
        <f t="shared" ref="AK391:AK394" si="361">AJ391/12</f>
        <v>13627.333333333334</v>
      </c>
      <c r="AL391" s="194">
        <f t="shared" si="345"/>
        <v>27153</v>
      </c>
      <c r="AM391" s="69">
        <v>0.10646810402311625</v>
      </c>
    </row>
    <row r="392" spans="1:39" x14ac:dyDescent="0.3">
      <c r="A392" s="32">
        <v>42339</v>
      </c>
      <c r="B392" s="194">
        <f>'From State&amp;Country +Charts'!H405</f>
        <v>2438</v>
      </c>
      <c r="C392" s="194"/>
      <c r="D392" s="194">
        <f t="shared" si="346"/>
        <v>37624</v>
      </c>
      <c r="E392" s="194"/>
      <c r="F392" s="194">
        <f>'From State&amp;Country +Charts'!AN405</f>
        <v>1549</v>
      </c>
      <c r="G392" s="194"/>
      <c r="H392" s="194">
        <f t="shared" si="347"/>
        <v>21990</v>
      </c>
      <c r="I392" s="194"/>
      <c r="J392" s="194">
        <f>'From State&amp;Country +Charts'!AT405</f>
        <v>631</v>
      </c>
      <c r="K392" s="194"/>
      <c r="L392" s="194">
        <f t="shared" si="348"/>
        <v>10807</v>
      </c>
      <c r="M392" s="194"/>
      <c r="N392" s="4">
        <f>'From State&amp;Country +Charts'!F405</f>
        <v>495</v>
      </c>
      <c r="O392" s="194"/>
      <c r="P392" s="194">
        <f t="shared" si="349"/>
        <v>8395</v>
      </c>
      <c r="Q392" s="194"/>
      <c r="R392" s="4">
        <f>'From State&amp;Country +Charts'!O405</f>
        <v>433</v>
      </c>
      <c r="S392" s="194"/>
      <c r="T392" s="194">
        <f t="shared" si="350"/>
        <v>7149</v>
      </c>
      <c r="U392" s="52"/>
      <c r="V392" s="67">
        <f t="shared" si="351"/>
        <v>0.2015042565501281</v>
      </c>
      <c r="W392" s="67">
        <f t="shared" si="352"/>
        <v>0.12802710967848582</v>
      </c>
      <c r="X392" s="67">
        <f t="shared" si="353"/>
        <v>5.2153070501694355E-2</v>
      </c>
      <c r="Y392" s="7">
        <f t="shared" si="354"/>
        <v>4.0912472105132658E-2</v>
      </c>
      <c r="Z392" s="7">
        <f t="shared" si="355"/>
        <v>3.5788081659641292E-2</v>
      </c>
      <c r="AA392" s="52"/>
      <c r="AB392" s="52"/>
      <c r="AC392" s="194">
        <f>'From State&amp;Country +Charts'!BR405</f>
        <v>12099</v>
      </c>
      <c r="AD392" s="194">
        <f t="shared" ref="AD392:AD394" si="362">SUM(AC381:AC392)</f>
        <v>191795</v>
      </c>
      <c r="AE392" s="68">
        <f t="shared" si="357"/>
        <v>0.10141101502048255</v>
      </c>
      <c r="AF392" s="52"/>
      <c r="AG392" s="194">
        <f t="shared" si="358"/>
        <v>12099</v>
      </c>
      <c r="AH392" s="194">
        <v>1924</v>
      </c>
      <c r="AI392" s="194">
        <f t="shared" si="359"/>
        <v>10175</v>
      </c>
      <c r="AJ392" s="194">
        <f t="shared" ref="AJ392:AJ394" si="363">SUM(AI381:AI392)</f>
        <v>163704</v>
      </c>
      <c r="AK392" s="194">
        <f t="shared" si="361"/>
        <v>13642</v>
      </c>
      <c r="AL392" s="194">
        <f t="shared" si="345"/>
        <v>28091</v>
      </c>
      <c r="AM392" s="69">
        <v>0.10885197123729234</v>
      </c>
    </row>
    <row r="393" spans="1:39" x14ac:dyDescent="0.3">
      <c r="A393" s="32">
        <v>42370</v>
      </c>
      <c r="B393" s="194">
        <f>'From State&amp;Country +Charts'!H406</f>
        <v>3492</v>
      </c>
      <c r="C393" s="194"/>
      <c r="D393" s="194">
        <f t="shared" si="346"/>
        <v>37978</v>
      </c>
      <c r="E393" s="194"/>
      <c r="F393" s="194">
        <f>'From State&amp;Country +Charts'!AN406</f>
        <v>2170</v>
      </c>
      <c r="G393" s="194"/>
      <c r="H393" s="194">
        <f t="shared" si="347"/>
        <v>22248</v>
      </c>
      <c r="I393" s="194"/>
      <c r="J393" s="194">
        <f>'From State&amp;Country +Charts'!AT406</f>
        <v>950</v>
      </c>
      <c r="K393" s="194"/>
      <c r="L393" s="194">
        <f t="shared" si="348"/>
        <v>10892</v>
      </c>
      <c r="M393" s="194"/>
      <c r="N393" s="4">
        <f>'From State&amp;Country +Charts'!F406</f>
        <v>726</v>
      </c>
      <c r="O393" s="194"/>
      <c r="P393" s="194">
        <f t="shared" si="349"/>
        <v>8388</v>
      </c>
      <c r="Q393" s="194"/>
      <c r="R393" s="4">
        <f>'From State&amp;Country +Charts'!O406</f>
        <v>663</v>
      </c>
      <c r="S393" s="194"/>
      <c r="T393" s="194">
        <f t="shared" si="350"/>
        <v>7201</v>
      </c>
      <c r="U393" s="52"/>
      <c r="V393" s="67">
        <f t="shared" si="351"/>
        <v>0.20184971098265897</v>
      </c>
      <c r="W393" s="67">
        <f t="shared" si="352"/>
        <v>0.12543352601156069</v>
      </c>
      <c r="X393" s="67">
        <f t="shared" si="353"/>
        <v>5.4913294797687862E-2</v>
      </c>
      <c r="Y393" s="7">
        <f t="shared" si="354"/>
        <v>4.1965317919075144E-2</v>
      </c>
      <c r="Z393" s="7">
        <f t="shared" si="355"/>
        <v>3.832369942196532E-2</v>
      </c>
      <c r="AA393" s="52"/>
      <c r="AB393" s="52"/>
      <c r="AC393" s="194">
        <f>'From State&amp;Country +Charts'!BR406</f>
        <v>17300</v>
      </c>
      <c r="AD393" s="194">
        <f t="shared" si="362"/>
        <v>193132</v>
      </c>
      <c r="AE393" s="68">
        <f t="shared" si="357"/>
        <v>8.375618618054248E-2</v>
      </c>
      <c r="AF393" s="52"/>
      <c r="AG393" s="194">
        <f t="shared" si="358"/>
        <v>17300</v>
      </c>
      <c r="AH393" s="194">
        <v>2602</v>
      </c>
      <c r="AI393" s="194">
        <f t="shared" si="359"/>
        <v>14698</v>
      </c>
      <c r="AJ393" s="194">
        <f t="shared" si="363"/>
        <v>162935</v>
      </c>
      <c r="AK393" s="194">
        <f t="shared" si="361"/>
        <v>13577.916666666666</v>
      </c>
      <c r="AL393" s="194">
        <f t="shared" si="345"/>
        <v>30197</v>
      </c>
      <c r="AM393" s="69">
        <v>0.10028901734104047</v>
      </c>
    </row>
    <row r="394" spans="1:39" x14ac:dyDescent="0.3">
      <c r="A394" s="32">
        <v>42401</v>
      </c>
      <c r="B394" s="194">
        <f>'From State&amp;Country +Charts'!H407</f>
        <v>2895</v>
      </c>
      <c r="C394" s="194"/>
      <c r="D394" s="194">
        <f t="shared" si="346"/>
        <v>38285</v>
      </c>
      <c r="E394" s="194"/>
      <c r="F394" s="194">
        <f>'From State&amp;Country +Charts'!AN407</f>
        <v>1746</v>
      </c>
      <c r="G394" s="194"/>
      <c r="H394" s="194">
        <f t="shared" si="347"/>
        <v>22369</v>
      </c>
      <c r="I394" s="194"/>
      <c r="J394" s="194">
        <f>'From State&amp;Country +Charts'!AT407</f>
        <v>857</v>
      </c>
      <c r="K394" s="194"/>
      <c r="L394" s="194">
        <f t="shared" si="348"/>
        <v>10951</v>
      </c>
      <c r="M394" s="194"/>
      <c r="N394" s="4">
        <f>'From State&amp;Country +Charts'!F407</f>
        <v>708</v>
      </c>
      <c r="O394" s="194"/>
      <c r="P394" s="194">
        <f t="shared" si="349"/>
        <v>8508</v>
      </c>
      <c r="Q394" s="194"/>
      <c r="R394" s="4">
        <f>'From State&amp;Country +Charts'!O407</f>
        <v>567</v>
      </c>
      <c r="S394" s="194"/>
      <c r="T394" s="194">
        <f t="shared" si="350"/>
        <v>7192</v>
      </c>
      <c r="U394" s="52"/>
      <c r="V394" s="67">
        <f t="shared" si="351"/>
        <v>0.19964140404110062</v>
      </c>
      <c r="W394" s="67">
        <f t="shared" si="352"/>
        <v>0.12040548927660161</v>
      </c>
      <c r="X394" s="67">
        <f t="shared" si="353"/>
        <v>5.9099372457071926E-2</v>
      </c>
      <c r="Y394" s="7">
        <f t="shared" si="354"/>
        <v>4.8824219019377973E-2</v>
      </c>
      <c r="Z394" s="7">
        <f t="shared" si="355"/>
        <v>3.9100751672298463E-2</v>
      </c>
      <c r="AA394" s="52"/>
      <c r="AB394" s="52"/>
      <c r="AC394" s="194">
        <f>'From State&amp;Country +Charts'!BR407</f>
        <v>14501</v>
      </c>
      <c r="AD394" s="194">
        <f t="shared" si="362"/>
        <v>194206</v>
      </c>
      <c r="AE394" s="68">
        <f t="shared" si="357"/>
        <v>7.9988083711923785E-2</v>
      </c>
      <c r="AF394" s="52"/>
      <c r="AG394" s="194">
        <f t="shared" si="358"/>
        <v>14501</v>
      </c>
      <c r="AH394" s="194">
        <v>3704</v>
      </c>
      <c r="AI394" s="194">
        <f t="shared" si="359"/>
        <v>10797</v>
      </c>
      <c r="AJ394" s="194">
        <f t="shared" si="363"/>
        <v>162449</v>
      </c>
      <c r="AK394" s="194">
        <f t="shared" si="361"/>
        <v>13537.416666666666</v>
      </c>
      <c r="AL394" s="194">
        <f t="shared" si="345"/>
        <v>31757</v>
      </c>
      <c r="AM394" s="69">
        <v>9.6338183573546649E-2</v>
      </c>
    </row>
    <row r="395" spans="1:39" x14ac:dyDescent="0.3">
      <c r="A395" s="32">
        <v>42430</v>
      </c>
      <c r="B395" s="194">
        <f>'From State&amp;Country +Charts'!H408</f>
        <v>3100</v>
      </c>
      <c r="C395" s="194"/>
      <c r="D395" s="194">
        <f t="shared" ref="D395:D396" si="364">SUM(B384:B395)</f>
        <v>38792</v>
      </c>
      <c r="E395" s="194"/>
      <c r="F395" s="194">
        <f>'From State&amp;Country +Charts'!AN408</f>
        <v>1788</v>
      </c>
      <c r="G395" s="194"/>
      <c r="H395" s="194">
        <f t="shared" ref="H395:H396" si="365">SUM(F384:F395)</f>
        <v>22506</v>
      </c>
      <c r="I395" s="194"/>
      <c r="J395" s="194">
        <f>'From State&amp;Country +Charts'!AT408</f>
        <v>925</v>
      </c>
      <c r="K395" s="194"/>
      <c r="L395" s="194">
        <f t="shared" ref="L395:L396" si="366">SUM(J384:J395)</f>
        <v>11075</v>
      </c>
      <c r="M395" s="194"/>
      <c r="N395" s="4">
        <f>'From State&amp;Country +Charts'!F408</f>
        <v>668</v>
      </c>
      <c r="O395" s="194"/>
      <c r="P395" s="194">
        <f t="shared" ref="P395:P396" si="367">SUM(N384:N395)</f>
        <v>8547</v>
      </c>
      <c r="Q395" s="194"/>
      <c r="R395" s="4">
        <f>'From State&amp;Country +Charts'!O408</f>
        <v>597</v>
      </c>
      <c r="S395" s="194"/>
      <c r="T395" s="194">
        <f t="shared" ref="T395:T396" si="368">SUM(R384:R395)</f>
        <v>7226</v>
      </c>
      <c r="U395" s="52"/>
      <c r="V395" s="67">
        <f t="shared" ref="V395:V396" si="369">B395/AC395</f>
        <v>0.19839999999999999</v>
      </c>
      <c r="W395" s="67">
        <f t="shared" ref="W395:W396" si="370">F395/AC395</f>
        <v>0.11443200000000001</v>
      </c>
      <c r="X395" s="67">
        <f t="shared" ref="X395:X396" si="371">J395/AC395</f>
        <v>5.9200000000000003E-2</v>
      </c>
      <c r="Y395" s="7">
        <f t="shared" ref="Y395:Y396" si="372">N395/AC395</f>
        <v>4.2751999999999998E-2</v>
      </c>
      <c r="Z395" s="7">
        <f t="shared" ref="Z395:Z396" si="373">R395/AC395</f>
        <v>3.8207999999999999E-2</v>
      </c>
      <c r="AA395" s="52"/>
      <c r="AB395" s="52"/>
      <c r="AC395" s="194">
        <f>'From State&amp;Country +Charts'!BR408</f>
        <v>15625</v>
      </c>
      <c r="AD395" s="194">
        <f t="shared" ref="AD395" si="374">SUM(AC384:AC395)</f>
        <v>196319</v>
      </c>
      <c r="AE395" s="68">
        <f t="shared" ref="AE395:AE396" si="375">(AC395/AC383)-1</f>
        <v>0.15637951450562459</v>
      </c>
      <c r="AF395" s="52"/>
      <c r="AG395" s="194">
        <f t="shared" ref="AG395:AG396" si="376">AC395</f>
        <v>15625</v>
      </c>
      <c r="AH395" s="194">
        <v>5412</v>
      </c>
      <c r="AI395" s="194">
        <f t="shared" ref="AI395:AI396" si="377">AG395-AH395</f>
        <v>10213</v>
      </c>
      <c r="AJ395" s="194">
        <f t="shared" ref="AJ395" si="378">SUM(AI384:AI395)</f>
        <v>161749</v>
      </c>
      <c r="AK395" s="194">
        <f t="shared" ref="AK395:AK396" si="379">AJ395/12</f>
        <v>13479.083333333334</v>
      </c>
      <c r="AL395" s="194">
        <f t="shared" ref="AL395" si="380">SUM(AH384:AH395)</f>
        <v>34570</v>
      </c>
      <c r="AM395" s="69">
        <v>9.9391999999999994E-2</v>
      </c>
    </row>
    <row r="396" spans="1:39" x14ac:dyDescent="0.3">
      <c r="A396" s="32">
        <v>42461</v>
      </c>
      <c r="B396" s="194">
        <f>'From State&amp;Country +Charts'!H409</f>
        <v>3687</v>
      </c>
      <c r="C396" s="194"/>
      <c r="D396" s="194">
        <f t="shared" si="364"/>
        <v>39994</v>
      </c>
      <c r="E396" s="194"/>
      <c r="F396" s="194">
        <f>'From State&amp;Country +Charts'!AN409</f>
        <v>2151</v>
      </c>
      <c r="G396" s="194"/>
      <c r="H396" s="194">
        <f t="shared" si="365"/>
        <v>22999</v>
      </c>
      <c r="I396" s="194"/>
      <c r="J396" s="194">
        <f>'From State&amp;Country +Charts'!AT409</f>
        <v>984</v>
      </c>
      <c r="K396" s="194"/>
      <c r="L396" s="194">
        <f t="shared" si="366"/>
        <v>11286</v>
      </c>
      <c r="M396" s="194"/>
      <c r="N396" s="4">
        <f>'From State&amp;Country +Charts'!F409</f>
        <v>828</v>
      </c>
      <c r="O396" s="194"/>
      <c r="P396" s="194">
        <f t="shared" si="367"/>
        <v>8815</v>
      </c>
      <c r="Q396" s="194"/>
      <c r="R396" s="4">
        <f>'From State&amp;Country +Charts'!O409</f>
        <v>737</v>
      </c>
      <c r="S396" s="194"/>
      <c r="T396" s="194">
        <f t="shared" si="368"/>
        <v>7487</v>
      </c>
      <c r="U396" s="52"/>
      <c r="V396" s="67">
        <f t="shared" si="369"/>
        <v>0.20282759379469689</v>
      </c>
      <c r="W396" s="67">
        <f t="shared" si="370"/>
        <v>0.11832984926834635</v>
      </c>
      <c r="X396" s="67">
        <f t="shared" si="371"/>
        <v>5.4131367587193308E-2</v>
      </c>
      <c r="Y396" s="7">
        <f t="shared" si="372"/>
        <v>4.5549565408735837E-2</v>
      </c>
      <c r="Z396" s="7">
        <f t="shared" si="373"/>
        <v>4.0543514137968972E-2</v>
      </c>
      <c r="AA396" s="52"/>
      <c r="AB396" s="52"/>
      <c r="AC396" s="194">
        <f>'From State&amp;Country +Charts'!BR409</f>
        <v>18178</v>
      </c>
      <c r="AD396" s="194">
        <f t="shared" ref="AD396" si="381">SUM(AC385:AC396)</f>
        <v>201373</v>
      </c>
      <c r="AE396" s="68">
        <f t="shared" si="375"/>
        <v>0.38509600731484306</v>
      </c>
      <c r="AF396" s="52"/>
      <c r="AG396" s="194">
        <f t="shared" si="376"/>
        <v>18178</v>
      </c>
      <c r="AH396" s="194">
        <v>6303</v>
      </c>
      <c r="AI396" s="194">
        <f t="shared" si="377"/>
        <v>11875</v>
      </c>
      <c r="AJ396" s="194">
        <f t="shared" ref="AJ396" si="382">SUM(AI385:AI396)</f>
        <v>162975</v>
      </c>
      <c r="AK396" s="194">
        <f t="shared" si="379"/>
        <v>13581.25</v>
      </c>
      <c r="AL396" s="194">
        <f t="shared" ref="AL396" si="383">SUM(AH385:AH396)</f>
        <v>38398</v>
      </c>
      <c r="AM396" s="69">
        <v>0.10067114093959731</v>
      </c>
    </row>
    <row r="397" spans="1:39" x14ac:dyDescent="0.3">
      <c r="A397" s="32">
        <v>42491</v>
      </c>
      <c r="B397" s="194">
        <f>'From State&amp;Country +Charts'!H410</f>
        <v>2820</v>
      </c>
      <c r="C397" s="194"/>
      <c r="D397" s="194">
        <f t="shared" ref="D397:D404" si="384">SUM(B386:B397)</f>
        <v>39488</v>
      </c>
      <c r="E397" s="194"/>
      <c r="F397" s="194">
        <f>'From State&amp;Country +Charts'!AN410</f>
        <v>1542</v>
      </c>
      <c r="G397" s="194"/>
      <c r="H397" s="194">
        <f t="shared" ref="H397:H404" si="385">SUM(F386:F397)</f>
        <v>22548</v>
      </c>
      <c r="I397" s="194"/>
      <c r="J397" s="194">
        <f>'From State&amp;Country +Charts'!AT410</f>
        <v>759</v>
      </c>
      <c r="K397" s="194"/>
      <c r="L397" s="194">
        <f t="shared" ref="L397:L404" si="386">SUM(J386:J397)</f>
        <v>11132</v>
      </c>
      <c r="M397" s="194"/>
      <c r="N397" s="4">
        <f>'From State&amp;Country +Charts'!F410</f>
        <v>595</v>
      </c>
      <c r="O397" s="194"/>
      <c r="P397" s="194">
        <f t="shared" ref="P397:P404" si="387">SUM(N386:N397)</f>
        <v>8673</v>
      </c>
      <c r="Q397" s="194"/>
      <c r="R397" s="4">
        <f>'From State&amp;Country +Charts'!O410</f>
        <v>535</v>
      </c>
      <c r="S397" s="194"/>
      <c r="T397" s="194">
        <f t="shared" ref="T397:T404" si="388">SUM(R386:R397)</f>
        <v>7382</v>
      </c>
      <c r="U397" s="52"/>
      <c r="V397" s="67">
        <f t="shared" ref="V397:V403" si="389">B397/AC397</f>
        <v>0.20431821475148529</v>
      </c>
      <c r="W397" s="67">
        <f t="shared" ref="W397:W403" si="390">F397/AC397</f>
        <v>0.11172293870453558</v>
      </c>
      <c r="X397" s="67">
        <f t="shared" ref="X397:X403" si="391">J397/AC397</f>
        <v>5.4992030140559339E-2</v>
      </c>
      <c r="Y397" s="7">
        <f t="shared" ref="Y397:Y403" si="392">N397/AC397</f>
        <v>4.3109694247210548E-2</v>
      </c>
      <c r="Z397" s="7">
        <f t="shared" ref="Z397:Z403" si="393">R397/AC397</f>
        <v>3.876249818866831E-2</v>
      </c>
      <c r="AA397" s="52"/>
      <c r="AB397" s="52"/>
      <c r="AC397" s="194">
        <f>'From State&amp;Country +Charts'!BR410</f>
        <v>13802</v>
      </c>
      <c r="AD397" s="194">
        <f t="shared" ref="AD397" si="394">SUM(AC386:AC397)</f>
        <v>198500</v>
      </c>
      <c r="AE397" s="68">
        <f t="shared" ref="AE397:AE404" si="395">(AC397/AC385)-1</f>
        <v>-0.17229385307346323</v>
      </c>
      <c r="AF397" s="52"/>
      <c r="AG397" s="194">
        <f t="shared" ref="AG397:AG404" si="396">AC397</f>
        <v>13802</v>
      </c>
      <c r="AH397" s="194">
        <v>14056</v>
      </c>
      <c r="AI397" s="194">
        <f t="shared" ref="AI397:AI404" si="397">AG397-AH397</f>
        <v>-254</v>
      </c>
      <c r="AJ397" s="194">
        <f t="shared" ref="AJ397" si="398">SUM(AI386:AI397)</f>
        <v>148910</v>
      </c>
      <c r="AK397" s="194">
        <f t="shared" ref="AK397:AK404" si="399">AJ397/12</f>
        <v>12409.166666666666</v>
      </c>
      <c r="AL397" s="194">
        <f t="shared" ref="AL397" si="400">SUM(AH386:AH397)</f>
        <v>49590</v>
      </c>
      <c r="AM397" s="69">
        <v>9.5565860020286914E-2</v>
      </c>
    </row>
    <row r="398" spans="1:39" x14ac:dyDescent="0.3">
      <c r="A398" s="32">
        <v>42522</v>
      </c>
      <c r="B398" s="194">
        <f>'From State&amp;Country +Charts'!H411</f>
        <v>3329</v>
      </c>
      <c r="C398" s="194"/>
      <c r="D398" s="194">
        <f t="shared" si="384"/>
        <v>39864</v>
      </c>
      <c r="E398" s="194"/>
      <c r="F398" s="194">
        <f>'From State&amp;Country +Charts'!AN411</f>
        <v>1612</v>
      </c>
      <c r="G398" s="194"/>
      <c r="H398" s="194">
        <f t="shared" si="385"/>
        <v>22556</v>
      </c>
      <c r="I398" s="194"/>
      <c r="J398" s="194">
        <f>'From State&amp;Country +Charts'!AT411</f>
        <v>867</v>
      </c>
      <c r="K398" s="194"/>
      <c r="L398" s="194">
        <f t="shared" si="386"/>
        <v>11100</v>
      </c>
      <c r="M398" s="194"/>
      <c r="N398" s="4">
        <f>'From State&amp;Country +Charts'!F411</f>
        <v>745</v>
      </c>
      <c r="O398" s="194"/>
      <c r="P398" s="194">
        <f t="shared" si="387"/>
        <v>8682</v>
      </c>
      <c r="Q398" s="194"/>
      <c r="R398" s="4">
        <f>'From State&amp;Country +Charts'!O411</f>
        <v>508</v>
      </c>
      <c r="S398" s="194"/>
      <c r="T398" s="194">
        <f t="shared" si="388"/>
        <v>7315</v>
      </c>
      <c r="U398" s="52"/>
      <c r="V398" s="67">
        <f t="shared" si="389"/>
        <v>0.21135166021205004</v>
      </c>
      <c r="W398" s="67">
        <f t="shared" si="390"/>
        <v>0.1023427083994667</v>
      </c>
      <c r="X398" s="67">
        <f t="shared" si="391"/>
        <v>5.5044124182591581E-2</v>
      </c>
      <c r="Y398" s="7">
        <f t="shared" si="392"/>
        <v>4.729858421687512E-2</v>
      </c>
      <c r="Z398" s="7">
        <f t="shared" si="393"/>
        <v>3.2251920512983305E-2</v>
      </c>
      <c r="AA398" s="52"/>
      <c r="AB398" s="52"/>
      <c r="AC398" s="194">
        <f>'From State&amp;Country +Charts'!BR411</f>
        <v>15751</v>
      </c>
      <c r="AD398" s="194">
        <f t="shared" ref="AD398:AD404" si="401">SUM(AC387:AC398)</f>
        <v>198743</v>
      </c>
      <c r="AE398" s="68">
        <f t="shared" si="395"/>
        <v>1.5669331957699262E-2</v>
      </c>
      <c r="AF398" s="52"/>
      <c r="AG398" s="194">
        <f t="shared" si="396"/>
        <v>15751</v>
      </c>
      <c r="AH398" s="194">
        <v>18954</v>
      </c>
      <c r="AI398" s="194">
        <f t="shared" si="397"/>
        <v>-3203</v>
      </c>
      <c r="AJ398" s="194">
        <f t="shared" ref="AJ398:AJ404" si="402">SUM(AI387:AI398)</f>
        <v>133242</v>
      </c>
      <c r="AK398" s="194">
        <f t="shared" si="399"/>
        <v>11103.5</v>
      </c>
      <c r="AL398" s="194">
        <f t="shared" ref="AL398:AL404" si="403">SUM(AH387:AH398)</f>
        <v>65501</v>
      </c>
      <c r="AM398" s="69">
        <v>9.4851120563773733E-2</v>
      </c>
    </row>
    <row r="399" spans="1:39" x14ac:dyDescent="0.3">
      <c r="A399" s="32">
        <v>42552</v>
      </c>
      <c r="B399" s="194">
        <f>'From State&amp;Country +Charts'!H412</f>
        <v>4702</v>
      </c>
      <c r="C399" s="194"/>
      <c r="D399" s="194">
        <f t="shared" si="384"/>
        <v>41123</v>
      </c>
      <c r="E399" s="194"/>
      <c r="F399" s="194">
        <f>'From State&amp;Country +Charts'!AN412</f>
        <v>2182</v>
      </c>
      <c r="G399" s="194"/>
      <c r="H399" s="194">
        <f t="shared" si="385"/>
        <v>22989</v>
      </c>
      <c r="I399" s="194"/>
      <c r="J399" s="194">
        <f>'From State&amp;Country +Charts'!AT412</f>
        <v>1399</v>
      </c>
      <c r="K399" s="194"/>
      <c r="L399" s="194">
        <f t="shared" si="386"/>
        <v>11516</v>
      </c>
      <c r="M399" s="194"/>
      <c r="N399" s="4">
        <f>'From State&amp;Country +Charts'!F412</f>
        <v>971</v>
      </c>
      <c r="O399" s="194"/>
      <c r="P399" s="194">
        <f t="shared" si="387"/>
        <v>8903</v>
      </c>
      <c r="Q399" s="194"/>
      <c r="R399" s="4">
        <f>'From State&amp;Country +Charts'!O412</f>
        <v>699</v>
      </c>
      <c r="S399" s="194"/>
      <c r="T399" s="194">
        <f t="shared" si="388"/>
        <v>7420</v>
      </c>
      <c r="U399" s="52"/>
      <c r="V399" s="67">
        <f t="shared" si="389"/>
        <v>0.21278906638910258</v>
      </c>
      <c r="W399" s="67">
        <f t="shared" si="390"/>
        <v>9.8746436167805582E-2</v>
      </c>
      <c r="X399" s="67">
        <f t="shared" si="391"/>
        <v>6.3311761777616868E-2</v>
      </c>
      <c r="Y399" s="7">
        <f t="shared" si="392"/>
        <v>4.394261664479341E-2</v>
      </c>
      <c r="Z399" s="7">
        <f t="shared" si="393"/>
        <v>3.1633253382812143E-2</v>
      </c>
      <c r="AA399" s="52"/>
      <c r="AB399" s="52"/>
      <c r="AC399" s="194">
        <f>'From State&amp;Country +Charts'!BR412</f>
        <v>22097</v>
      </c>
      <c r="AD399" s="194">
        <f t="shared" si="401"/>
        <v>203841</v>
      </c>
      <c r="AE399" s="68">
        <f t="shared" si="395"/>
        <v>0.29989999411730106</v>
      </c>
      <c r="AF399" s="52"/>
      <c r="AG399" s="194">
        <f t="shared" si="396"/>
        <v>22097</v>
      </c>
      <c r="AH399" s="194">
        <v>16213</v>
      </c>
      <c r="AI399" s="194">
        <f t="shared" si="397"/>
        <v>5884</v>
      </c>
      <c r="AJ399" s="194">
        <f t="shared" si="402"/>
        <v>124283</v>
      </c>
      <c r="AK399" s="194">
        <f t="shared" si="399"/>
        <v>10356.916666666666</v>
      </c>
      <c r="AL399" s="194">
        <f t="shared" si="403"/>
        <v>79558</v>
      </c>
      <c r="AM399" s="69">
        <v>8.8926098565416126E-2</v>
      </c>
    </row>
    <row r="400" spans="1:39" x14ac:dyDescent="0.3">
      <c r="A400" s="32">
        <v>42583</v>
      </c>
      <c r="B400" s="194">
        <f>'From State&amp;Country +Charts'!H413</f>
        <v>3790</v>
      </c>
      <c r="C400" s="194"/>
      <c r="D400" s="194">
        <f t="shared" si="384"/>
        <v>40573</v>
      </c>
      <c r="E400" s="194"/>
      <c r="F400" s="194">
        <f>'From State&amp;Country +Charts'!AN413</f>
        <v>1754</v>
      </c>
      <c r="G400" s="194"/>
      <c r="H400" s="194">
        <f t="shared" si="385"/>
        <v>22333</v>
      </c>
      <c r="I400" s="194"/>
      <c r="J400" s="194">
        <f>'From State&amp;Country +Charts'!AT413</f>
        <v>1031</v>
      </c>
      <c r="K400" s="194"/>
      <c r="L400" s="194">
        <f t="shared" si="386"/>
        <v>11251</v>
      </c>
      <c r="M400" s="194"/>
      <c r="N400" s="4">
        <f>'From State&amp;Country +Charts'!F413</f>
        <v>794</v>
      </c>
      <c r="O400" s="194"/>
      <c r="P400" s="194">
        <f t="shared" si="387"/>
        <v>8731</v>
      </c>
      <c r="Q400" s="194"/>
      <c r="R400" s="4">
        <f>'From State&amp;Country +Charts'!O413</f>
        <v>577</v>
      </c>
      <c r="S400" s="194"/>
      <c r="T400" s="194">
        <f t="shared" si="388"/>
        <v>7261</v>
      </c>
      <c r="U400" s="52"/>
      <c r="V400" s="67">
        <f t="shared" si="389"/>
        <v>0.20575461454940283</v>
      </c>
      <c r="W400" s="67">
        <f t="shared" si="390"/>
        <v>9.5222584147665587E-2</v>
      </c>
      <c r="X400" s="67">
        <f t="shared" si="391"/>
        <v>5.5971769815418022E-2</v>
      </c>
      <c r="Y400" s="7">
        <f t="shared" si="392"/>
        <v>4.3105320304017369E-2</v>
      </c>
      <c r="Z400" s="7">
        <f t="shared" si="393"/>
        <v>3.1324647122692728E-2</v>
      </c>
      <c r="AA400" s="52"/>
      <c r="AB400" s="52"/>
      <c r="AC400" s="194">
        <f>'From State&amp;Country +Charts'!BR413</f>
        <v>18420</v>
      </c>
      <c r="AD400" s="194">
        <f t="shared" si="401"/>
        <v>199630</v>
      </c>
      <c r="AE400" s="68">
        <f t="shared" si="395"/>
        <v>-0.186072201847024</v>
      </c>
      <c r="AF400" s="52"/>
      <c r="AG400" s="194">
        <f t="shared" si="396"/>
        <v>18420</v>
      </c>
      <c r="AH400" s="194">
        <v>14380</v>
      </c>
      <c r="AI400" s="194">
        <f t="shared" si="397"/>
        <v>4040</v>
      </c>
      <c r="AJ400" s="194">
        <f t="shared" si="402"/>
        <v>107244</v>
      </c>
      <c r="AK400" s="194">
        <f t="shared" si="399"/>
        <v>8937</v>
      </c>
      <c r="AL400" s="194">
        <f t="shared" si="403"/>
        <v>92386</v>
      </c>
      <c r="AM400" s="69">
        <v>8.6916395222584153E-2</v>
      </c>
    </row>
    <row r="401" spans="1:39" x14ac:dyDescent="0.3">
      <c r="A401" s="32">
        <v>42614</v>
      </c>
      <c r="B401" s="194">
        <f>'From State&amp;Country +Charts'!H414</f>
        <v>3549</v>
      </c>
      <c r="C401" s="194"/>
      <c r="D401" s="194">
        <f t="shared" si="384"/>
        <v>40560</v>
      </c>
      <c r="E401" s="194"/>
      <c r="F401" s="194">
        <f>'From State&amp;Country +Charts'!AN414</f>
        <v>1747</v>
      </c>
      <c r="G401" s="194"/>
      <c r="H401" s="194">
        <f t="shared" si="385"/>
        <v>22162</v>
      </c>
      <c r="I401" s="194"/>
      <c r="J401" s="194">
        <f>'From State&amp;Country +Charts'!AT414</f>
        <v>1035</v>
      </c>
      <c r="K401" s="194"/>
      <c r="L401" s="194">
        <f t="shared" si="386"/>
        <v>11340</v>
      </c>
      <c r="M401" s="194"/>
      <c r="N401" s="4">
        <f>'From State&amp;Country +Charts'!F414</f>
        <v>728</v>
      </c>
      <c r="O401" s="194"/>
      <c r="P401" s="194">
        <f t="shared" si="387"/>
        <v>8692</v>
      </c>
      <c r="Q401" s="194"/>
      <c r="R401" s="4">
        <f>'From State&amp;Country +Charts'!O414</f>
        <v>570</v>
      </c>
      <c r="S401" s="194"/>
      <c r="T401" s="194">
        <f t="shared" si="388"/>
        <v>7216</v>
      </c>
      <c r="U401" s="52"/>
      <c r="V401" s="67">
        <f t="shared" si="389"/>
        <v>0.2038952085487763</v>
      </c>
      <c r="W401" s="67">
        <f t="shared" si="390"/>
        <v>0.10036768930253935</v>
      </c>
      <c r="X401" s="67">
        <f t="shared" si="391"/>
        <v>5.9462254395036197E-2</v>
      </c>
      <c r="Y401" s="7">
        <f t="shared" si="392"/>
        <v>4.1824658163851544E-2</v>
      </c>
      <c r="Z401" s="7">
        <f t="shared" si="393"/>
        <v>3.2747328507411237E-2</v>
      </c>
      <c r="AA401" s="52"/>
      <c r="AB401" s="52"/>
      <c r="AC401" s="194">
        <f>'From State&amp;Country +Charts'!BR414</f>
        <v>17406</v>
      </c>
      <c r="AD401" s="194">
        <f t="shared" si="401"/>
        <v>199655</v>
      </c>
      <c r="AE401" s="68">
        <f t="shared" si="395"/>
        <v>1.4383522236924851E-3</v>
      </c>
      <c r="AF401" s="52"/>
      <c r="AG401" s="194">
        <f t="shared" si="396"/>
        <v>17406</v>
      </c>
      <c r="AH401" s="194">
        <v>2914</v>
      </c>
      <c r="AI401" s="194">
        <f t="shared" si="397"/>
        <v>14492</v>
      </c>
      <c r="AJ401" s="194">
        <f t="shared" si="402"/>
        <v>107587</v>
      </c>
      <c r="AK401" s="194">
        <f t="shared" si="399"/>
        <v>8965.5833333333339</v>
      </c>
      <c r="AL401" s="194">
        <f t="shared" si="403"/>
        <v>92068</v>
      </c>
      <c r="AM401" s="69">
        <v>8.8360335516488572E-2</v>
      </c>
    </row>
    <row r="402" spans="1:39" x14ac:dyDescent="0.3">
      <c r="A402" s="32">
        <v>42644</v>
      </c>
      <c r="B402" s="194">
        <f>'From State&amp;Country +Charts'!H415</f>
        <v>4500</v>
      </c>
      <c r="C402" s="194"/>
      <c r="D402" s="194">
        <f t="shared" si="384"/>
        <v>40923</v>
      </c>
      <c r="E402" s="194"/>
      <c r="F402" s="194">
        <f>'From State&amp;Country +Charts'!AN415</f>
        <v>2356</v>
      </c>
      <c r="G402" s="194"/>
      <c r="H402" s="194">
        <f t="shared" si="385"/>
        <v>22172</v>
      </c>
      <c r="I402" s="194"/>
      <c r="J402" s="194">
        <f>'From State&amp;Country +Charts'!AT415</f>
        <v>1334</v>
      </c>
      <c r="K402" s="194"/>
      <c r="L402" s="194">
        <f t="shared" si="386"/>
        <v>11456</v>
      </c>
      <c r="M402" s="194"/>
      <c r="N402" s="4">
        <f>'From State&amp;Country +Charts'!F415</f>
        <v>912</v>
      </c>
      <c r="O402" s="194"/>
      <c r="P402" s="194">
        <f t="shared" si="387"/>
        <v>8742</v>
      </c>
      <c r="Q402" s="194"/>
      <c r="R402" s="4">
        <f>'From State&amp;Country +Charts'!O415</f>
        <v>810</v>
      </c>
      <c r="S402" s="194"/>
      <c r="T402" s="194">
        <f t="shared" si="388"/>
        <v>7233</v>
      </c>
      <c r="U402" s="52"/>
      <c r="V402" s="67">
        <f t="shared" si="389"/>
        <v>0.19995556542990447</v>
      </c>
      <c r="W402" s="67">
        <f t="shared" si="390"/>
        <v>0.10468784714507887</v>
      </c>
      <c r="X402" s="67">
        <f t="shared" si="391"/>
        <v>5.9275716507442788E-2</v>
      </c>
      <c r="Y402" s="7">
        <f t="shared" si="392"/>
        <v>4.0524327927127304E-2</v>
      </c>
      <c r="Z402" s="7">
        <f t="shared" si="393"/>
        <v>3.5992001777382807E-2</v>
      </c>
      <c r="AA402" s="52"/>
      <c r="AB402" s="52"/>
      <c r="AC402" s="194">
        <f>'From State&amp;Country +Charts'!BR415</f>
        <v>22505</v>
      </c>
      <c r="AD402" s="194">
        <f t="shared" si="401"/>
        <v>201181</v>
      </c>
      <c r="AE402" s="68">
        <f t="shared" si="395"/>
        <v>7.2739406072739321E-2</v>
      </c>
      <c r="AF402" s="52"/>
      <c r="AG402" s="194">
        <f t="shared" si="396"/>
        <v>22505</v>
      </c>
      <c r="AH402" s="194">
        <v>4853</v>
      </c>
      <c r="AI402" s="194">
        <f t="shared" si="397"/>
        <v>17652</v>
      </c>
      <c r="AJ402" s="194">
        <f t="shared" si="402"/>
        <v>107328</v>
      </c>
      <c r="AK402" s="194">
        <f t="shared" si="399"/>
        <v>8944</v>
      </c>
      <c r="AL402" s="194">
        <f t="shared" si="403"/>
        <v>93853</v>
      </c>
      <c r="AM402" s="69">
        <v>9.0468784714507894E-2</v>
      </c>
    </row>
    <row r="403" spans="1:39" x14ac:dyDescent="0.3">
      <c r="A403" s="32">
        <v>42675</v>
      </c>
      <c r="B403" s="194">
        <f>'From State&amp;Country +Charts'!H416</f>
        <v>2515</v>
      </c>
      <c r="C403" s="194"/>
      <c r="D403" s="194">
        <f t="shared" si="384"/>
        <v>40817</v>
      </c>
      <c r="E403" s="194"/>
      <c r="F403" s="194">
        <f>'From State&amp;Country +Charts'!AN416</f>
        <v>1221</v>
      </c>
      <c r="G403" s="194"/>
      <c r="H403" s="194">
        <f t="shared" si="385"/>
        <v>21818</v>
      </c>
      <c r="I403" s="194"/>
      <c r="J403" s="194">
        <f>'From State&amp;Country +Charts'!AT416</f>
        <v>687</v>
      </c>
      <c r="K403" s="194"/>
      <c r="L403" s="194">
        <f t="shared" si="386"/>
        <v>11459</v>
      </c>
      <c r="M403" s="194"/>
      <c r="N403" s="4">
        <f>'From State&amp;Country +Charts'!F416</f>
        <v>515</v>
      </c>
      <c r="O403" s="194"/>
      <c r="P403" s="194">
        <f t="shared" si="387"/>
        <v>8685</v>
      </c>
      <c r="Q403" s="194"/>
      <c r="R403" s="4">
        <f>'From State&amp;Country +Charts'!O416</f>
        <v>405</v>
      </c>
      <c r="S403" s="194"/>
      <c r="T403" s="194">
        <f t="shared" si="388"/>
        <v>7101</v>
      </c>
      <c r="U403" s="52"/>
      <c r="V403" s="67">
        <f t="shared" si="389"/>
        <v>0.20607997377908882</v>
      </c>
      <c r="W403" s="67">
        <f t="shared" si="390"/>
        <v>0.10004916420845625</v>
      </c>
      <c r="X403" s="67">
        <f t="shared" si="391"/>
        <v>5.6293018682399214E-2</v>
      </c>
      <c r="Y403" s="7">
        <f t="shared" si="392"/>
        <v>4.2199278924942643E-2</v>
      </c>
      <c r="Z403" s="7">
        <f t="shared" si="393"/>
        <v>3.3185840707964605E-2</v>
      </c>
      <c r="AA403" s="52"/>
      <c r="AB403" s="52"/>
      <c r="AC403" s="194">
        <f>'From State&amp;Country +Charts'!BR416</f>
        <v>12204</v>
      </c>
      <c r="AD403" s="194">
        <f t="shared" si="401"/>
        <v>199888</v>
      </c>
      <c r="AE403" s="68">
        <f t="shared" si="395"/>
        <v>-9.5799066459213211E-2</v>
      </c>
      <c r="AF403" s="52"/>
      <c r="AG403" s="194">
        <f t="shared" si="396"/>
        <v>12204</v>
      </c>
      <c r="AH403" s="194">
        <v>2082</v>
      </c>
      <c r="AI403" s="194">
        <f t="shared" si="397"/>
        <v>10122</v>
      </c>
      <c r="AJ403" s="194">
        <f t="shared" si="402"/>
        <v>106491</v>
      </c>
      <c r="AK403" s="194">
        <f t="shared" si="399"/>
        <v>8874.25</v>
      </c>
      <c r="AL403" s="194">
        <f t="shared" si="403"/>
        <v>93397</v>
      </c>
      <c r="AM403" s="69">
        <v>9.1855129465748933E-2</v>
      </c>
    </row>
    <row r="404" spans="1:39" x14ac:dyDescent="0.3">
      <c r="A404" s="32">
        <v>42705</v>
      </c>
      <c r="B404" s="194">
        <f>'From State&amp;Country +Charts'!H417</f>
        <v>2932</v>
      </c>
      <c r="C404" s="194"/>
      <c r="D404" s="194">
        <f t="shared" si="384"/>
        <v>41311</v>
      </c>
      <c r="E404" s="194"/>
      <c r="F404" s="194">
        <f>'From State&amp;Country +Charts'!AN417</f>
        <v>1546</v>
      </c>
      <c r="G404" s="194"/>
      <c r="H404" s="194">
        <f t="shared" si="385"/>
        <v>21815</v>
      </c>
      <c r="I404" s="194"/>
      <c r="J404" s="194">
        <f>'From State&amp;Country +Charts'!AT417</f>
        <v>853</v>
      </c>
      <c r="K404" s="194"/>
      <c r="L404" s="194">
        <f t="shared" si="386"/>
        <v>11681</v>
      </c>
      <c r="M404" s="194"/>
      <c r="N404" s="4">
        <f>'From State&amp;Country +Charts'!F417</f>
        <v>593</v>
      </c>
      <c r="O404" s="194"/>
      <c r="P404" s="194">
        <f t="shared" si="387"/>
        <v>8783</v>
      </c>
      <c r="Q404" s="194"/>
      <c r="R404" s="4">
        <f>'From State&amp;Country +Charts'!O417</f>
        <v>535</v>
      </c>
      <c r="S404" s="194"/>
      <c r="T404" s="194">
        <f t="shared" si="388"/>
        <v>7203</v>
      </c>
      <c r="U404" s="52"/>
      <c r="V404" s="67">
        <f t="shared" ref="V404:V412" si="404">B404/AC404</f>
        <v>0.20199793317258008</v>
      </c>
      <c r="W404" s="67">
        <f t="shared" ref="W404:W412" si="405">F404/AC404</f>
        <v>0.10651050637271788</v>
      </c>
      <c r="X404" s="67">
        <f t="shared" ref="X404:X412" si="406">J404/AC404</f>
        <v>5.8766792972786773E-2</v>
      </c>
      <c r="Y404" s="7">
        <f t="shared" ref="Y404:Y412" si="407">N404/AC404</f>
        <v>4.0854288666896311E-2</v>
      </c>
      <c r="Z404" s="7">
        <f t="shared" ref="Z404:Z412" si="408">R404/AC404</f>
        <v>3.6858422321736133E-2</v>
      </c>
      <c r="AA404" s="52"/>
      <c r="AB404" s="52"/>
      <c r="AC404" s="194">
        <f>'From State&amp;Country +Charts'!BR417</f>
        <v>14515</v>
      </c>
      <c r="AD404" s="194">
        <f t="shared" si="401"/>
        <v>202304</v>
      </c>
      <c r="AE404" s="68">
        <f t="shared" si="395"/>
        <v>0.19968592445656674</v>
      </c>
      <c r="AF404" s="52"/>
      <c r="AG404" s="194">
        <f t="shared" si="396"/>
        <v>14515</v>
      </c>
      <c r="AH404" s="194">
        <v>5703</v>
      </c>
      <c r="AI404" s="194">
        <f t="shared" si="397"/>
        <v>8812</v>
      </c>
      <c r="AJ404" s="194">
        <f t="shared" si="402"/>
        <v>105128</v>
      </c>
      <c r="AK404" s="194">
        <f t="shared" si="399"/>
        <v>8760.6666666666661</v>
      </c>
      <c r="AL404" s="194">
        <f t="shared" si="403"/>
        <v>97176</v>
      </c>
      <c r="AM404" s="69">
        <v>9.1904925938684115E-2</v>
      </c>
    </row>
    <row r="405" spans="1:39" x14ac:dyDescent="0.3">
      <c r="A405" s="32">
        <v>42736</v>
      </c>
      <c r="B405" s="194">
        <f>'From State&amp;Country +Charts'!H418</f>
        <v>2724</v>
      </c>
      <c r="C405" s="194"/>
      <c r="D405" s="194">
        <f t="shared" ref="D405:D412" si="409">SUM(B394:B405)</f>
        <v>40543</v>
      </c>
      <c r="E405" s="194"/>
      <c r="F405" s="194">
        <f>'From State&amp;Country +Charts'!AN418</f>
        <v>1384</v>
      </c>
      <c r="G405" s="194"/>
      <c r="H405" s="194">
        <f t="shared" ref="H405:H412" si="410">SUM(F394:F405)</f>
        <v>21029</v>
      </c>
      <c r="I405" s="194"/>
      <c r="J405" s="194">
        <f>'From State&amp;Country +Charts'!AT418</f>
        <v>793</v>
      </c>
      <c r="K405" s="194"/>
      <c r="L405" s="194">
        <f t="shared" ref="L405:L412" si="411">SUM(J394:J405)</f>
        <v>11524</v>
      </c>
      <c r="M405" s="194"/>
      <c r="N405" s="4">
        <f>'From State&amp;Country +Charts'!F418</f>
        <v>552</v>
      </c>
      <c r="O405" s="194"/>
      <c r="P405" s="194">
        <f t="shared" ref="P405:P412" si="412">SUM(N394:N405)</f>
        <v>8609</v>
      </c>
      <c r="Q405" s="194"/>
      <c r="R405" s="4">
        <f>'From State&amp;Country +Charts'!O418</f>
        <v>442</v>
      </c>
      <c r="S405" s="194"/>
      <c r="T405" s="194">
        <f t="shared" ref="T405:T412" si="413">SUM(R394:R405)</f>
        <v>6982</v>
      </c>
      <c r="U405" s="52"/>
      <c r="V405" s="67">
        <f t="shared" si="404"/>
        <v>0.20997456255299468</v>
      </c>
      <c r="W405" s="67">
        <f t="shared" si="405"/>
        <v>0.10668311107685192</v>
      </c>
      <c r="X405" s="67">
        <f t="shared" si="406"/>
        <v>6.1126955985508366E-2</v>
      </c>
      <c r="Y405" s="7">
        <f t="shared" si="407"/>
        <v>4.2549911354351343E-2</v>
      </c>
      <c r="Z405" s="7">
        <f t="shared" si="408"/>
        <v>3.4070762352578429E-2</v>
      </c>
      <c r="AA405" s="52"/>
      <c r="AB405" s="52"/>
      <c r="AC405" s="194">
        <f>'From State&amp;Country +Charts'!BR418</f>
        <v>12973</v>
      </c>
      <c r="AD405" s="194">
        <f t="shared" ref="AD405" si="414">SUM(AC394:AC405)</f>
        <v>197977</v>
      </c>
      <c r="AE405" s="68">
        <f t="shared" ref="AE405:AE412" si="415">(AC405/AC393)-1</f>
        <v>-0.25011560693641621</v>
      </c>
      <c r="AF405" s="52"/>
      <c r="AG405" s="194">
        <f t="shared" ref="AG405:AG412" si="416">AC405</f>
        <v>12973</v>
      </c>
      <c r="AH405" s="194">
        <v>4689</v>
      </c>
      <c r="AI405" s="194">
        <f t="shared" ref="AI405:AI412" si="417">AG405-AH405</f>
        <v>8284</v>
      </c>
      <c r="AJ405" s="194">
        <f t="shared" ref="AJ405" si="418">SUM(AI394:AI405)</f>
        <v>98714</v>
      </c>
      <c r="AK405" s="194">
        <f t="shared" ref="AK405:AK412" si="419">AJ405/12</f>
        <v>8226.1666666666661</v>
      </c>
      <c r="AL405" s="194">
        <f t="shared" ref="AL405" si="420">SUM(AH394:AH405)</f>
        <v>99263</v>
      </c>
      <c r="AM405" s="69">
        <v>8.8876898173128813E-2</v>
      </c>
    </row>
    <row r="406" spans="1:39" x14ac:dyDescent="0.3">
      <c r="A406" s="32">
        <v>42767</v>
      </c>
      <c r="B406" s="194">
        <f>'From State&amp;Country +Charts'!H419</f>
        <v>2570</v>
      </c>
      <c r="C406" s="194"/>
      <c r="D406" s="194">
        <f t="shared" si="409"/>
        <v>40218</v>
      </c>
      <c r="E406" s="194"/>
      <c r="F406" s="194">
        <f>'From State&amp;Country +Charts'!AN419</f>
        <v>1330</v>
      </c>
      <c r="G406" s="194"/>
      <c r="H406" s="194">
        <f t="shared" si="410"/>
        <v>20613</v>
      </c>
      <c r="I406" s="194"/>
      <c r="J406" s="194">
        <f>'From State&amp;Country +Charts'!AT419</f>
        <v>718</v>
      </c>
      <c r="K406" s="194"/>
      <c r="L406" s="194">
        <f t="shared" si="411"/>
        <v>11385</v>
      </c>
      <c r="M406" s="194"/>
      <c r="N406" s="4">
        <f>'From State&amp;Country +Charts'!F419</f>
        <v>515</v>
      </c>
      <c r="O406" s="194"/>
      <c r="P406" s="194">
        <f t="shared" si="412"/>
        <v>8416</v>
      </c>
      <c r="Q406" s="194"/>
      <c r="R406" s="4">
        <f>'From State&amp;Country +Charts'!O419</f>
        <v>437</v>
      </c>
      <c r="S406" s="194"/>
      <c r="T406" s="194">
        <f t="shared" si="413"/>
        <v>6852</v>
      </c>
      <c r="U406" s="52"/>
      <c r="V406" s="67">
        <f t="shared" si="404"/>
        <v>0.20704100539756706</v>
      </c>
      <c r="W406" s="67">
        <f t="shared" si="405"/>
        <v>0.1071457343108032</v>
      </c>
      <c r="X406" s="67">
        <f t="shared" si="406"/>
        <v>5.784258438733586E-2</v>
      </c>
      <c r="Y406" s="7">
        <f t="shared" si="407"/>
        <v>4.1488761782002739E-2</v>
      </c>
      <c r="Z406" s="7">
        <f t="shared" si="408"/>
        <v>3.5205026987835335E-2</v>
      </c>
      <c r="AA406" s="52"/>
      <c r="AB406" s="52"/>
      <c r="AC406" s="194">
        <f>'From State&amp;Country +Charts'!BR419</f>
        <v>12413</v>
      </c>
      <c r="AD406" s="194">
        <f t="shared" ref="AD406:AD412" si="421">SUM(AC395:AC406)</f>
        <v>195889</v>
      </c>
      <c r="AE406" s="68">
        <f t="shared" si="415"/>
        <v>-0.14399006965036898</v>
      </c>
      <c r="AF406" s="52"/>
      <c r="AG406" s="194">
        <f t="shared" si="416"/>
        <v>12413</v>
      </c>
      <c r="AH406" s="194">
        <v>4665</v>
      </c>
      <c r="AI406" s="194">
        <f t="shared" si="417"/>
        <v>7748</v>
      </c>
      <c r="AJ406" s="194">
        <f t="shared" ref="AJ406:AJ412" si="422">SUM(AI395:AI406)</f>
        <v>95665</v>
      </c>
      <c r="AK406" s="194">
        <f t="shared" si="419"/>
        <v>7972.083333333333</v>
      </c>
      <c r="AL406" s="194">
        <f t="shared" ref="AL406:AL412" si="423">SUM(AH395:AH406)</f>
        <v>100224</v>
      </c>
      <c r="AM406" s="69">
        <v>9.8364617739466684E-2</v>
      </c>
    </row>
    <row r="407" spans="1:39" x14ac:dyDescent="0.3">
      <c r="A407" s="32">
        <v>42795</v>
      </c>
      <c r="B407" s="194">
        <f>'From State&amp;Country +Charts'!H420</f>
        <v>2934</v>
      </c>
      <c r="C407" s="194"/>
      <c r="D407" s="194">
        <f t="shared" si="409"/>
        <v>40052</v>
      </c>
      <c r="E407" s="194"/>
      <c r="F407" s="194">
        <f>'From State&amp;Country +Charts'!AN420</f>
        <v>1600</v>
      </c>
      <c r="G407" s="194"/>
      <c r="H407" s="194">
        <f t="shared" si="410"/>
        <v>20425</v>
      </c>
      <c r="I407" s="194"/>
      <c r="J407" s="194">
        <f>'From State&amp;Country +Charts'!AT420</f>
        <v>816</v>
      </c>
      <c r="K407" s="194"/>
      <c r="L407" s="194">
        <f t="shared" si="411"/>
        <v>11276</v>
      </c>
      <c r="M407" s="194"/>
      <c r="N407" s="4">
        <f>'From State&amp;Country +Charts'!F420</f>
        <v>606</v>
      </c>
      <c r="O407" s="194"/>
      <c r="P407" s="194">
        <f t="shared" si="412"/>
        <v>8354</v>
      </c>
      <c r="Q407" s="194"/>
      <c r="R407" s="4">
        <f>'From State&amp;Country +Charts'!O420</f>
        <v>520</v>
      </c>
      <c r="S407" s="194"/>
      <c r="T407" s="194">
        <f t="shared" si="413"/>
        <v>6775</v>
      </c>
      <c r="U407" s="52"/>
      <c r="V407" s="67">
        <f t="shared" si="404"/>
        <v>0.20699873006914069</v>
      </c>
      <c r="W407" s="67">
        <f t="shared" si="405"/>
        <v>0.11288274305065613</v>
      </c>
      <c r="X407" s="67">
        <f t="shared" si="406"/>
        <v>5.757019895583463E-2</v>
      </c>
      <c r="Y407" s="7">
        <f t="shared" si="407"/>
        <v>4.2754338930436009E-2</v>
      </c>
      <c r="Z407" s="7">
        <f t="shared" si="408"/>
        <v>3.6686891491463244E-2</v>
      </c>
      <c r="AA407" s="52"/>
      <c r="AB407" s="52"/>
      <c r="AC407" s="194">
        <f>'From State&amp;Country +Charts'!BR420</f>
        <v>14174</v>
      </c>
      <c r="AD407" s="194">
        <f t="shared" si="421"/>
        <v>194438</v>
      </c>
      <c r="AE407" s="68">
        <f t="shared" si="415"/>
        <v>-9.2863999999999947E-2</v>
      </c>
      <c r="AF407" s="52"/>
      <c r="AG407" s="194">
        <f t="shared" si="416"/>
        <v>14174</v>
      </c>
      <c r="AH407" s="194">
        <v>4646</v>
      </c>
      <c r="AI407" s="194">
        <f t="shared" si="417"/>
        <v>9528</v>
      </c>
      <c r="AJ407" s="194">
        <f t="shared" si="422"/>
        <v>94980</v>
      </c>
      <c r="AK407" s="194">
        <f t="shared" si="419"/>
        <v>7915</v>
      </c>
      <c r="AL407" s="194">
        <f t="shared" si="423"/>
        <v>99458</v>
      </c>
      <c r="AM407" s="69">
        <v>9.8842951883730781E-2</v>
      </c>
    </row>
    <row r="408" spans="1:39" x14ac:dyDescent="0.3">
      <c r="A408" s="32">
        <v>42826</v>
      </c>
      <c r="B408" s="194">
        <f>'From State&amp;Country +Charts'!H421</f>
        <v>3548</v>
      </c>
      <c r="C408" s="194"/>
      <c r="D408" s="194">
        <f t="shared" si="409"/>
        <v>39913</v>
      </c>
      <c r="E408" s="194"/>
      <c r="F408" s="194">
        <f>'From State&amp;Country +Charts'!AN421</f>
        <v>1873</v>
      </c>
      <c r="G408" s="194"/>
      <c r="H408" s="194">
        <f t="shared" si="410"/>
        <v>20147</v>
      </c>
      <c r="I408" s="194"/>
      <c r="J408" s="194">
        <f>'From State&amp;Country +Charts'!AT421</f>
        <v>1005</v>
      </c>
      <c r="K408" s="194"/>
      <c r="L408" s="194">
        <f t="shared" si="411"/>
        <v>11297</v>
      </c>
      <c r="M408" s="194"/>
      <c r="N408" s="4">
        <f>'From State&amp;Country +Charts'!F421</f>
        <v>692</v>
      </c>
      <c r="O408" s="194"/>
      <c r="P408" s="194">
        <f t="shared" si="412"/>
        <v>8218</v>
      </c>
      <c r="Q408" s="194"/>
      <c r="R408" s="4">
        <f>'From State&amp;Country +Charts'!O421</f>
        <v>615</v>
      </c>
      <c r="S408" s="194"/>
      <c r="T408" s="194">
        <f t="shared" si="413"/>
        <v>6653</v>
      </c>
      <c r="U408" s="52"/>
      <c r="V408" s="67">
        <f t="shared" si="404"/>
        <v>0.20778916544655929</v>
      </c>
      <c r="W408" s="67">
        <f t="shared" si="405"/>
        <v>0.10969253294289898</v>
      </c>
      <c r="X408" s="67">
        <f t="shared" si="406"/>
        <v>5.8857979502196192E-2</v>
      </c>
      <c r="Y408" s="7">
        <f t="shared" si="407"/>
        <v>4.0527086383601758E-2</v>
      </c>
      <c r="Z408" s="7">
        <f t="shared" si="408"/>
        <v>3.6017569546120058E-2</v>
      </c>
      <c r="AA408" s="52"/>
      <c r="AB408" s="52"/>
      <c r="AC408" s="194">
        <f>'From State&amp;Country +Charts'!BR421</f>
        <v>17075</v>
      </c>
      <c r="AD408" s="194">
        <f t="shared" si="421"/>
        <v>193335</v>
      </c>
      <c r="AE408" s="68">
        <f t="shared" si="415"/>
        <v>-6.0677742325888406E-2</v>
      </c>
      <c r="AF408" s="52"/>
      <c r="AG408" s="194">
        <f t="shared" si="416"/>
        <v>17075</v>
      </c>
      <c r="AH408" s="194">
        <v>2663</v>
      </c>
      <c r="AI408" s="194">
        <f t="shared" si="417"/>
        <v>14412</v>
      </c>
      <c r="AJ408" s="194">
        <f t="shared" si="422"/>
        <v>97517</v>
      </c>
      <c r="AK408" s="194">
        <f t="shared" si="419"/>
        <v>8126.416666666667</v>
      </c>
      <c r="AL408" s="194">
        <f t="shared" si="423"/>
        <v>95818</v>
      </c>
      <c r="AM408" s="69">
        <v>9.6573938506588575E-2</v>
      </c>
    </row>
    <row r="409" spans="1:39" x14ac:dyDescent="0.3">
      <c r="A409" s="32">
        <v>42856</v>
      </c>
      <c r="B409" s="194">
        <f>'From State&amp;Country +Charts'!H422</f>
        <v>2602</v>
      </c>
      <c r="C409" s="194"/>
      <c r="D409" s="194">
        <f t="shared" si="409"/>
        <v>39695</v>
      </c>
      <c r="E409" s="194"/>
      <c r="F409" s="194">
        <f>'From State&amp;Country +Charts'!AN422</f>
        <v>1305</v>
      </c>
      <c r="G409" s="194"/>
      <c r="H409" s="194">
        <f t="shared" si="410"/>
        <v>19910</v>
      </c>
      <c r="I409" s="194"/>
      <c r="J409" s="194">
        <f>'From State&amp;Country +Charts'!AT422</f>
        <v>727</v>
      </c>
      <c r="K409" s="194"/>
      <c r="L409" s="194">
        <f t="shared" si="411"/>
        <v>11265</v>
      </c>
      <c r="M409" s="194"/>
      <c r="N409" s="4">
        <f>'From State&amp;Country +Charts'!F422</f>
        <v>573</v>
      </c>
      <c r="O409" s="194"/>
      <c r="P409" s="194">
        <f t="shared" si="412"/>
        <v>8196</v>
      </c>
      <c r="Q409" s="194"/>
      <c r="R409" s="4">
        <f>'From State&amp;Country +Charts'!O422</f>
        <v>434</v>
      </c>
      <c r="S409" s="194"/>
      <c r="T409" s="194">
        <f t="shared" si="413"/>
        <v>6552</v>
      </c>
      <c r="U409" s="52"/>
      <c r="V409" s="67">
        <f t="shared" si="404"/>
        <v>0.20175234550670698</v>
      </c>
      <c r="W409" s="67">
        <f t="shared" si="405"/>
        <v>0.10118632240055828</v>
      </c>
      <c r="X409" s="67">
        <f t="shared" si="406"/>
        <v>5.6369698379468092E-2</v>
      </c>
      <c r="Y409" s="7">
        <f t="shared" si="407"/>
        <v>4.4428936962084206E-2</v>
      </c>
      <c r="Z409" s="7">
        <f t="shared" si="408"/>
        <v>3.3651236721718228E-2</v>
      </c>
      <c r="AA409" s="52"/>
      <c r="AB409" s="52"/>
      <c r="AC409" s="194">
        <f>'From State&amp;Country +Charts'!BR422</f>
        <v>12897</v>
      </c>
      <c r="AD409" s="194">
        <f t="shared" si="421"/>
        <v>192430</v>
      </c>
      <c r="AE409" s="68">
        <f t="shared" si="415"/>
        <v>-6.5570207216345433E-2</v>
      </c>
      <c r="AF409" s="52"/>
      <c r="AG409" s="194">
        <f t="shared" si="416"/>
        <v>12897</v>
      </c>
      <c r="AH409" s="194">
        <v>1445</v>
      </c>
      <c r="AI409" s="194">
        <f t="shared" si="417"/>
        <v>11452</v>
      </c>
      <c r="AJ409" s="194">
        <f t="shared" si="422"/>
        <v>109223</v>
      </c>
      <c r="AK409" s="194">
        <f t="shared" si="419"/>
        <v>9101.9166666666661</v>
      </c>
      <c r="AL409" s="194">
        <f t="shared" si="423"/>
        <v>83207</v>
      </c>
      <c r="AM409" s="69">
        <v>9.1183996278204227E-2</v>
      </c>
    </row>
    <row r="410" spans="1:39" x14ac:dyDescent="0.3">
      <c r="A410" s="32">
        <v>42887</v>
      </c>
      <c r="B410" s="194">
        <f>'From State&amp;Country +Charts'!H423</f>
        <v>2811</v>
      </c>
      <c r="C410" s="194"/>
      <c r="D410" s="194">
        <f t="shared" si="409"/>
        <v>39177</v>
      </c>
      <c r="E410" s="194"/>
      <c r="F410" s="194">
        <f>'From State&amp;Country +Charts'!AN423</f>
        <v>1352</v>
      </c>
      <c r="G410" s="194"/>
      <c r="H410" s="194">
        <f t="shared" si="410"/>
        <v>19650</v>
      </c>
      <c r="I410" s="194"/>
      <c r="J410" s="194">
        <f>'From State&amp;Country +Charts'!AT423</f>
        <v>827</v>
      </c>
      <c r="K410" s="194"/>
      <c r="L410" s="194">
        <f t="shared" si="411"/>
        <v>11225</v>
      </c>
      <c r="M410" s="194"/>
      <c r="N410" s="4">
        <f>'From State&amp;Country +Charts'!F423</f>
        <v>583</v>
      </c>
      <c r="O410" s="194"/>
      <c r="P410" s="194">
        <f t="shared" si="412"/>
        <v>8034</v>
      </c>
      <c r="Q410" s="194"/>
      <c r="R410" s="4">
        <f>'From State&amp;Country +Charts'!O423</f>
        <v>456</v>
      </c>
      <c r="S410" s="194"/>
      <c r="T410" s="194">
        <f t="shared" si="413"/>
        <v>6500</v>
      </c>
      <c r="U410" s="52"/>
      <c r="V410" s="67">
        <f t="shared" si="404"/>
        <v>0.20640281959027829</v>
      </c>
      <c r="W410" s="67">
        <f t="shared" si="405"/>
        <v>9.9273074381378959E-2</v>
      </c>
      <c r="X410" s="67">
        <f t="shared" si="406"/>
        <v>6.0723988545414498E-2</v>
      </c>
      <c r="Y410" s="7">
        <f t="shared" si="407"/>
        <v>4.2807841985461489E-2</v>
      </c>
      <c r="Z410" s="7">
        <f t="shared" si="408"/>
        <v>3.3482634554666275E-2</v>
      </c>
      <c r="AA410" s="52"/>
      <c r="AB410" s="52"/>
      <c r="AC410" s="194">
        <f>'From State&amp;Country +Charts'!BR423</f>
        <v>13619</v>
      </c>
      <c r="AD410" s="194">
        <f t="shared" si="421"/>
        <v>190298</v>
      </c>
      <c r="AE410" s="68">
        <f t="shared" si="415"/>
        <v>-0.13535648530252042</v>
      </c>
      <c r="AF410" s="52"/>
      <c r="AG410" s="194">
        <f t="shared" si="416"/>
        <v>13619</v>
      </c>
      <c r="AH410" s="194">
        <v>2694</v>
      </c>
      <c r="AI410" s="194">
        <f t="shared" si="417"/>
        <v>10925</v>
      </c>
      <c r="AJ410" s="194">
        <f t="shared" si="422"/>
        <v>123351</v>
      </c>
      <c r="AK410" s="194">
        <f t="shared" si="419"/>
        <v>10279.25</v>
      </c>
      <c r="AL410" s="194">
        <f t="shared" si="423"/>
        <v>66947</v>
      </c>
      <c r="AM410" s="69">
        <v>9.0828988912548647E-2</v>
      </c>
    </row>
    <row r="411" spans="1:39" x14ac:dyDescent="0.3">
      <c r="A411" s="32">
        <v>42917</v>
      </c>
      <c r="B411" s="194">
        <f>'From State&amp;Country +Charts'!H424</f>
        <v>4426</v>
      </c>
      <c r="C411" s="194"/>
      <c r="D411" s="194">
        <f t="shared" si="409"/>
        <v>38901</v>
      </c>
      <c r="E411" s="194"/>
      <c r="F411" s="194">
        <f>'From State&amp;Country +Charts'!AN424</f>
        <v>1951</v>
      </c>
      <c r="G411" s="194"/>
      <c r="H411" s="194">
        <f t="shared" si="410"/>
        <v>19419</v>
      </c>
      <c r="I411" s="194"/>
      <c r="J411" s="194">
        <f>'From State&amp;Country +Charts'!AT424</f>
        <v>1289</v>
      </c>
      <c r="K411" s="194"/>
      <c r="L411" s="194">
        <f t="shared" si="411"/>
        <v>11115</v>
      </c>
      <c r="M411" s="194"/>
      <c r="N411" s="4">
        <f>'From State&amp;Country +Charts'!F424</f>
        <v>860</v>
      </c>
      <c r="O411" s="194"/>
      <c r="P411" s="194">
        <f t="shared" si="412"/>
        <v>7923</v>
      </c>
      <c r="Q411" s="194"/>
      <c r="R411" s="4">
        <f>'From State&amp;Country +Charts'!O424</f>
        <v>628</v>
      </c>
      <c r="S411" s="194"/>
      <c r="T411" s="194">
        <f t="shared" si="413"/>
        <v>6429</v>
      </c>
      <c r="U411" s="52"/>
      <c r="V411" s="67">
        <f t="shared" si="404"/>
        <v>0.21453153022151131</v>
      </c>
      <c r="W411" s="67">
        <f t="shared" si="405"/>
        <v>9.4566429160001936E-2</v>
      </c>
      <c r="X411" s="67">
        <f t="shared" si="406"/>
        <v>6.2478794047792156E-2</v>
      </c>
      <c r="Y411" s="7">
        <f t="shared" si="407"/>
        <v>4.1684843197130533E-2</v>
      </c>
      <c r="Z411" s="7">
        <f t="shared" si="408"/>
        <v>3.0439629683486017E-2</v>
      </c>
      <c r="AA411" s="52"/>
      <c r="AB411" s="52"/>
      <c r="AC411" s="194">
        <f>'From State&amp;Country +Charts'!BR424</f>
        <v>20631</v>
      </c>
      <c r="AD411" s="194">
        <f t="shared" si="421"/>
        <v>188832</v>
      </c>
      <c r="AE411" s="68">
        <f t="shared" si="415"/>
        <v>-6.6343847581119664E-2</v>
      </c>
      <c r="AF411" s="52"/>
      <c r="AG411" s="194">
        <f t="shared" si="416"/>
        <v>20631</v>
      </c>
      <c r="AH411" s="194">
        <v>2040</v>
      </c>
      <c r="AI411" s="194">
        <f t="shared" si="417"/>
        <v>18591</v>
      </c>
      <c r="AJ411" s="194">
        <f t="shared" si="422"/>
        <v>136058</v>
      </c>
      <c r="AK411" s="194">
        <f t="shared" si="419"/>
        <v>11338.166666666666</v>
      </c>
      <c r="AL411" s="194">
        <f t="shared" si="423"/>
        <v>52774</v>
      </c>
      <c r="AM411" s="69">
        <v>8.9864766613348843E-2</v>
      </c>
    </row>
    <row r="412" spans="1:39" x14ac:dyDescent="0.3">
      <c r="A412" s="32">
        <v>42948</v>
      </c>
      <c r="B412" s="194">
        <f>'From State&amp;Country +Charts'!H425</f>
        <v>3716</v>
      </c>
      <c r="C412" s="194"/>
      <c r="D412" s="194">
        <f t="shared" si="409"/>
        <v>38827</v>
      </c>
      <c r="E412" s="194"/>
      <c r="F412" s="194">
        <f>'From State&amp;Country +Charts'!AN425</f>
        <v>1724</v>
      </c>
      <c r="G412" s="194"/>
      <c r="H412" s="194">
        <f t="shared" si="410"/>
        <v>19389</v>
      </c>
      <c r="I412" s="194"/>
      <c r="J412" s="194">
        <f>'From State&amp;Country +Charts'!AT425</f>
        <v>1084</v>
      </c>
      <c r="K412" s="194"/>
      <c r="L412" s="194">
        <f t="shared" si="411"/>
        <v>11168</v>
      </c>
      <c r="M412" s="194"/>
      <c r="N412" s="4">
        <f>'From State&amp;Country +Charts'!F425</f>
        <v>738</v>
      </c>
      <c r="O412" s="194"/>
      <c r="P412" s="194">
        <f t="shared" si="412"/>
        <v>7867</v>
      </c>
      <c r="Q412" s="194"/>
      <c r="R412" s="4">
        <f>'From State&amp;Country +Charts'!O425</f>
        <v>627</v>
      </c>
      <c r="S412" s="194"/>
      <c r="T412" s="194">
        <f t="shared" si="413"/>
        <v>6479</v>
      </c>
      <c r="U412" s="52"/>
      <c r="V412" s="67">
        <f t="shared" si="404"/>
        <v>0.20815594891328704</v>
      </c>
      <c r="W412" s="67">
        <f t="shared" si="405"/>
        <v>9.6571812682052435E-2</v>
      </c>
      <c r="X412" s="67">
        <f t="shared" si="406"/>
        <v>6.0721487788483082E-2</v>
      </c>
      <c r="Y412" s="7">
        <f t="shared" si="407"/>
        <v>4.1339905892897155E-2</v>
      </c>
      <c r="Z412" s="7">
        <f t="shared" si="408"/>
        <v>3.5122115169168723E-2</v>
      </c>
      <c r="AA412" s="52"/>
      <c r="AB412" s="52"/>
      <c r="AC412" s="194">
        <f>'From State&amp;Country +Charts'!BR425</f>
        <v>17852</v>
      </c>
      <c r="AD412" s="194">
        <f t="shared" si="421"/>
        <v>188264</v>
      </c>
      <c r="AE412" s="68">
        <f t="shared" si="415"/>
        <v>-3.0836047774158493E-2</v>
      </c>
      <c r="AF412" s="52"/>
      <c r="AG412" s="194">
        <f t="shared" si="416"/>
        <v>17852</v>
      </c>
      <c r="AH412" s="194">
        <v>3911</v>
      </c>
      <c r="AI412" s="194">
        <f t="shared" si="417"/>
        <v>13941</v>
      </c>
      <c r="AJ412" s="194">
        <f t="shared" si="422"/>
        <v>145959</v>
      </c>
      <c r="AK412" s="194">
        <f t="shared" si="419"/>
        <v>12163.25</v>
      </c>
      <c r="AL412" s="194">
        <f t="shared" si="423"/>
        <v>42305</v>
      </c>
      <c r="AM412" s="69">
        <v>8.5368586152812009E-2</v>
      </c>
    </row>
    <row r="413" spans="1:39" x14ac:dyDescent="0.3">
      <c r="A413" s="32">
        <v>42979</v>
      </c>
      <c r="B413" s="194">
        <f>'From State&amp;Country +Charts'!H426</f>
        <v>4458</v>
      </c>
      <c r="C413" s="194"/>
      <c r="D413" s="194">
        <f t="shared" ref="D413:D416" si="424">SUM(B402:B413)</f>
        <v>39736</v>
      </c>
      <c r="E413" s="194"/>
      <c r="F413" s="194">
        <f>'From State&amp;Country +Charts'!AN426</f>
        <v>2294</v>
      </c>
      <c r="G413" s="194"/>
      <c r="H413" s="194">
        <f t="shared" ref="H413:H416" si="425">SUM(F402:F413)</f>
        <v>19936</v>
      </c>
      <c r="I413" s="194"/>
      <c r="J413" s="194">
        <f>'From State&amp;Country +Charts'!AT426</f>
        <v>1293</v>
      </c>
      <c r="K413" s="194"/>
      <c r="L413" s="194">
        <f t="shared" ref="L413:L416" si="426">SUM(J402:J413)</f>
        <v>11426</v>
      </c>
      <c r="M413" s="194"/>
      <c r="N413" s="4">
        <f>'From State&amp;Country +Charts'!F426</f>
        <v>852</v>
      </c>
      <c r="O413" s="194"/>
      <c r="P413" s="194">
        <f t="shared" ref="P413:P416" si="427">SUM(N402:N413)</f>
        <v>7991</v>
      </c>
      <c r="Q413" s="194"/>
      <c r="R413" s="4">
        <f>'From State&amp;Country +Charts'!O426</f>
        <v>700</v>
      </c>
      <c r="S413" s="194"/>
      <c r="T413" s="194">
        <f t="shared" ref="T413:T416" si="428">SUM(R402:R413)</f>
        <v>6609</v>
      </c>
      <c r="U413" s="52"/>
      <c r="V413" s="67">
        <f t="shared" ref="V413:V416" si="429">B413/AC413</f>
        <v>0.20374771480804388</v>
      </c>
      <c r="W413" s="67">
        <f t="shared" ref="W413:W416" si="430">F413/AC413</f>
        <v>0.10484460694698354</v>
      </c>
      <c r="X413" s="67">
        <f t="shared" ref="X413:X416" si="431">J413/AC413</f>
        <v>5.9095063985374771E-2</v>
      </c>
      <c r="Y413" s="7">
        <f t="shared" ref="Y413:Y416" si="432">N413/AC413</f>
        <v>3.8939670932358318E-2</v>
      </c>
      <c r="Z413" s="7">
        <f t="shared" ref="Z413:Z416" si="433">R413/AC413</f>
        <v>3.1992687385740404E-2</v>
      </c>
      <c r="AA413" s="52"/>
      <c r="AB413" s="52"/>
      <c r="AC413" s="194">
        <f>'From State&amp;Country +Charts'!BR426</f>
        <v>21880</v>
      </c>
      <c r="AD413" s="194">
        <f t="shared" ref="AD413" si="434">SUM(AC402:AC413)</f>
        <v>192738</v>
      </c>
      <c r="AE413" s="68">
        <f t="shared" ref="AE413:AE416" si="435">(AC413/AC401)-1</f>
        <v>0.25703780305641732</v>
      </c>
      <c r="AF413" s="52"/>
      <c r="AG413" s="194">
        <f t="shared" ref="AG413:AG416" si="436">AC413</f>
        <v>21880</v>
      </c>
      <c r="AH413" s="194">
        <v>3251</v>
      </c>
      <c r="AI413" s="194">
        <f t="shared" ref="AI413:AI416" si="437">AG413-AH413</f>
        <v>18629</v>
      </c>
      <c r="AJ413" s="194">
        <f t="shared" ref="AJ413" si="438">SUM(AI402:AI413)</f>
        <v>150096</v>
      </c>
      <c r="AK413" s="194">
        <f t="shared" ref="AK413:AK416" si="439">AJ413/12</f>
        <v>12508</v>
      </c>
      <c r="AL413" s="194">
        <f t="shared" ref="AL413" si="440">SUM(AH402:AH413)</f>
        <v>42642</v>
      </c>
      <c r="AM413" s="69">
        <v>9.1407678244972576E-2</v>
      </c>
    </row>
    <row r="414" spans="1:39" x14ac:dyDescent="0.3">
      <c r="A414" s="32">
        <v>43009</v>
      </c>
      <c r="B414" s="194">
        <f>'From State&amp;Country +Charts'!H427</f>
        <v>3340</v>
      </c>
      <c r="C414" s="194"/>
      <c r="D414" s="194">
        <f t="shared" si="424"/>
        <v>38576</v>
      </c>
      <c r="E414" s="194"/>
      <c r="F414" s="194">
        <f>'From State&amp;Country +Charts'!AN427</f>
        <v>1967</v>
      </c>
      <c r="G414" s="194"/>
      <c r="H414" s="194">
        <f t="shared" si="425"/>
        <v>19547</v>
      </c>
      <c r="I414" s="194"/>
      <c r="J414" s="194">
        <f>'From State&amp;Country +Charts'!AT427</f>
        <v>949</v>
      </c>
      <c r="K414" s="194"/>
      <c r="L414" s="194">
        <f t="shared" si="426"/>
        <v>11041</v>
      </c>
      <c r="M414" s="194"/>
      <c r="N414" s="4">
        <f>'From State&amp;Country +Charts'!F427</f>
        <v>629</v>
      </c>
      <c r="O414" s="194"/>
      <c r="P414" s="194">
        <f t="shared" si="427"/>
        <v>7708</v>
      </c>
      <c r="Q414" s="194"/>
      <c r="R414" s="4">
        <f>'From State&amp;Country +Charts'!O427</f>
        <v>516</v>
      </c>
      <c r="S414" s="194"/>
      <c r="T414" s="194">
        <f t="shared" si="428"/>
        <v>6315</v>
      </c>
      <c r="U414" s="52"/>
      <c r="V414" s="67">
        <f t="shared" si="429"/>
        <v>0.20092642723936716</v>
      </c>
      <c r="W414" s="67">
        <f t="shared" si="430"/>
        <v>0.11833002466462131</v>
      </c>
      <c r="X414" s="67">
        <f t="shared" si="431"/>
        <v>5.7089574685676471E-2</v>
      </c>
      <c r="Y414" s="7">
        <f t="shared" si="432"/>
        <v>3.7839138542982612E-2</v>
      </c>
      <c r="Z414" s="7">
        <f t="shared" si="433"/>
        <v>3.1041328280093847E-2</v>
      </c>
      <c r="AA414" s="52"/>
      <c r="AB414" s="52"/>
      <c r="AC414" s="194">
        <f>'From State&amp;Country +Charts'!BR427</f>
        <v>16623</v>
      </c>
      <c r="AD414" s="194">
        <f t="shared" ref="AD414:AD416" si="441">SUM(AC403:AC414)</f>
        <v>186856</v>
      </c>
      <c r="AE414" s="68">
        <f t="shared" si="435"/>
        <v>-0.26136414130193286</v>
      </c>
      <c r="AF414" s="52"/>
      <c r="AG414" s="194">
        <f t="shared" si="436"/>
        <v>16623</v>
      </c>
      <c r="AH414" s="194">
        <v>6073</v>
      </c>
      <c r="AI414" s="194">
        <f t="shared" si="437"/>
        <v>10550</v>
      </c>
      <c r="AJ414" s="194">
        <f t="shared" ref="AJ414:AJ416" si="442">SUM(AI403:AI414)</f>
        <v>142994</v>
      </c>
      <c r="AK414" s="194">
        <f t="shared" si="439"/>
        <v>11916.166666666666</v>
      </c>
      <c r="AL414" s="194">
        <f t="shared" ref="AL414:AL416" si="443">SUM(AH403:AH414)</f>
        <v>43862</v>
      </c>
      <c r="AM414" s="69">
        <v>0.10401251278349274</v>
      </c>
    </row>
    <row r="415" spans="1:39" x14ac:dyDescent="0.3">
      <c r="A415" s="32">
        <v>43040</v>
      </c>
      <c r="B415" s="194">
        <f>'From State&amp;Country +Charts'!H428</f>
        <v>3047</v>
      </c>
      <c r="C415" s="194"/>
      <c r="D415" s="194">
        <f t="shared" si="424"/>
        <v>39108</v>
      </c>
      <c r="E415" s="194"/>
      <c r="F415" s="194">
        <f>'From State&amp;Country +Charts'!AN428</f>
        <v>1687</v>
      </c>
      <c r="G415" s="194"/>
      <c r="H415" s="194">
        <f t="shared" si="425"/>
        <v>20013</v>
      </c>
      <c r="I415" s="194"/>
      <c r="J415" s="194">
        <f>'From State&amp;Country +Charts'!AT428</f>
        <v>804</v>
      </c>
      <c r="K415" s="194"/>
      <c r="L415" s="194">
        <f t="shared" si="426"/>
        <v>11158</v>
      </c>
      <c r="M415" s="194"/>
      <c r="N415" s="4">
        <f>'From State&amp;Country +Charts'!F428</f>
        <v>553</v>
      </c>
      <c r="O415" s="194"/>
      <c r="P415" s="194">
        <f t="shared" si="427"/>
        <v>7746</v>
      </c>
      <c r="Q415" s="194"/>
      <c r="R415" s="4">
        <f>'From State&amp;Country +Charts'!O428</f>
        <v>471</v>
      </c>
      <c r="S415" s="194"/>
      <c r="T415" s="194">
        <f t="shared" si="428"/>
        <v>6381</v>
      </c>
      <c r="U415" s="52"/>
      <c r="V415" s="67">
        <f t="shared" si="429"/>
        <v>0.20470272085992611</v>
      </c>
      <c r="W415" s="67">
        <f t="shared" si="430"/>
        <v>0.11333557272421901</v>
      </c>
      <c r="X415" s="67">
        <f t="shared" si="431"/>
        <v>5.4014108162579781E-2</v>
      </c>
      <c r="Y415" s="7">
        <f t="shared" si="432"/>
        <v>3.7151494793416194E-2</v>
      </c>
      <c r="Z415" s="7">
        <f t="shared" si="433"/>
        <v>3.1642593214645617E-2</v>
      </c>
      <c r="AA415" s="52"/>
      <c r="AB415" s="52"/>
      <c r="AC415" s="194">
        <f>'From State&amp;Country +Charts'!BR428</f>
        <v>14885</v>
      </c>
      <c r="AD415" s="194">
        <f t="shared" si="441"/>
        <v>189537</v>
      </c>
      <c r="AE415" s="68">
        <f t="shared" si="435"/>
        <v>0.21968207145198293</v>
      </c>
      <c r="AF415" s="52"/>
      <c r="AG415" s="194">
        <f t="shared" si="436"/>
        <v>14885</v>
      </c>
      <c r="AH415" s="194">
        <v>4281</v>
      </c>
      <c r="AI415" s="194">
        <f t="shared" si="437"/>
        <v>10604</v>
      </c>
      <c r="AJ415" s="194">
        <f t="shared" si="442"/>
        <v>143476</v>
      </c>
      <c r="AK415" s="194">
        <f t="shared" si="439"/>
        <v>11956.333333333334</v>
      </c>
      <c r="AL415" s="194">
        <f t="shared" si="443"/>
        <v>46061</v>
      </c>
      <c r="AM415" s="69">
        <v>0.10372858582465569</v>
      </c>
    </row>
    <row r="416" spans="1:39" x14ac:dyDescent="0.3">
      <c r="A416" s="32">
        <v>43070</v>
      </c>
      <c r="B416" s="194">
        <f>'From State&amp;Country +Charts'!H429</f>
        <v>3183</v>
      </c>
      <c r="C416" s="194"/>
      <c r="D416" s="194">
        <f t="shared" si="424"/>
        <v>39359</v>
      </c>
      <c r="E416" s="194"/>
      <c r="F416" s="194">
        <f>'From State&amp;Country +Charts'!AN429</f>
        <v>1735</v>
      </c>
      <c r="G416" s="194"/>
      <c r="H416" s="194">
        <f t="shared" si="425"/>
        <v>20202</v>
      </c>
      <c r="I416" s="194"/>
      <c r="J416" s="194">
        <f>'From State&amp;Country +Charts'!AT429</f>
        <v>880</v>
      </c>
      <c r="K416" s="194"/>
      <c r="L416" s="194">
        <f t="shared" si="426"/>
        <v>11185</v>
      </c>
      <c r="M416" s="194"/>
      <c r="N416" s="4">
        <f>'From State&amp;Country +Charts'!F429</f>
        <v>590</v>
      </c>
      <c r="O416" s="194"/>
      <c r="P416" s="194">
        <f t="shared" si="427"/>
        <v>7743</v>
      </c>
      <c r="Q416" s="194"/>
      <c r="R416" s="4">
        <f>'From State&amp;Country +Charts'!O429</f>
        <v>520</v>
      </c>
      <c r="S416" s="194"/>
      <c r="T416" s="194">
        <f t="shared" si="428"/>
        <v>6366</v>
      </c>
      <c r="U416" s="52"/>
      <c r="V416" s="67">
        <f t="shared" si="429"/>
        <v>0.20778118676153795</v>
      </c>
      <c r="W416" s="67">
        <f t="shared" si="430"/>
        <v>0.11325804556433187</v>
      </c>
      <c r="X416" s="67">
        <f t="shared" si="431"/>
        <v>5.7445002937528557E-2</v>
      </c>
      <c r="Y416" s="7">
        <f t="shared" si="432"/>
        <v>3.8514263333115736E-2</v>
      </c>
      <c r="Z416" s="7">
        <f t="shared" si="433"/>
        <v>3.394477446308506E-2</v>
      </c>
      <c r="AA416" s="52"/>
      <c r="AB416" s="52"/>
      <c r="AC416" s="194">
        <f>'From State&amp;Country +Charts'!BR429</f>
        <v>15319</v>
      </c>
      <c r="AD416" s="194">
        <f t="shared" si="441"/>
        <v>190341</v>
      </c>
      <c r="AE416" s="68">
        <f t="shared" si="435"/>
        <v>5.5390974853599673E-2</v>
      </c>
      <c r="AF416" s="52"/>
      <c r="AG416" s="194">
        <f t="shared" si="436"/>
        <v>15319</v>
      </c>
      <c r="AH416" s="194">
        <v>5170</v>
      </c>
      <c r="AI416" s="194">
        <f t="shared" si="437"/>
        <v>10149</v>
      </c>
      <c r="AJ416" s="194">
        <f t="shared" si="442"/>
        <v>144813</v>
      </c>
      <c r="AK416" s="194">
        <f t="shared" si="439"/>
        <v>12067.75</v>
      </c>
      <c r="AL416" s="194">
        <f t="shared" si="443"/>
        <v>45528</v>
      </c>
      <c r="AM416" s="69">
        <v>0.10281349957569032</v>
      </c>
    </row>
    <row r="417" spans="1:39" x14ac:dyDescent="0.3">
      <c r="A417" s="32">
        <v>43101</v>
      </c>
      <c r="B417" s="194">
        <f>'From State&amp;Country +Charts'!H430</f>
        <v>2785</v>
      </c>
      <c r="C417" s="194"/>
      <c r="D417" s="194">
        <f t="shared" ref="D417:D437" si="444">SUM(B406:B417)</f>
        <v>39420</v>
      </c>
      <c r="E417" s="194"/>
      <c r="F417" s="194">
        <f>'From State&amp;Country +Charts'!AN430</f>
        <v>1544</v>
      </c>
      <c r="G417" s="194"/>
      <c r="H417" s="194">
        <f t="shared" ref="H417:H437" si="445">SUM(F406:F417)</f>
        <v>20362</v>
      </c>
      <c r="I417" s="194"/>
      <c r="J417" s="194">
        <f>'From State&amp;Country +Charts'!AT430</f>
        <v>726</v>
      </c>
      <c r="K417" s="194"/>
      <c r="L417" s="194">
        <f t="shared" ref="L417:L437" si="446">SUM(J406:J417)</f>
        <v>11118</v>
      </c>
      <c r="M417" s="194"/>
      <c r="N417" s="4">
        <f>'From State&amp;Country +Charts'!F430</f>
        <v>545</v>
      </c>
      <c r="O417" s="194"/>
      <c r="P417" s="194">
        <f t="shared" ref="P417:P437" si="447">SUM(N406:N417)</f>
        <v>7736</v>
      </c>
      <c r="Q417" s="194"/>
      <c r="R417" s="4">
        <f>'From State&amp;Country +Charts'!O430</f>
        <v>456</v>
      </c>
      <c r="S417" s="194"/>
      <c r="T417" s="194">
        <f t="shared" ref="T417:T437" si="448">SUM(R406:R417)</f>
        <v>6380</v>
      </c>
      <c r="U417" s="52"/>
      <c r="V417" s="67">
        <f t="shared" ref="V417:V437" si="449">B417/AC417</f>
        <v>0.20936701247932643</v>
      </c>
      <c r="W417" s="67">
        <f t="shared" ref="W417:W437" si="450">F417/AC417</f>
        <v>0.11607277101187791</v>
      </c>
      <c r="X417" s="67">
        <f t="shared" ref="X417:X437" si="451">J417/AC417</f>
        <v>5.4578258908434825E-2</v>
      </c>
      <c r="Y417" s="7">
        <f t="shared" ref="Y417:Y437" si="452">N417/AC417</f>
        <v>4.0971282513907685E-2</v>
      </c>
      <c r="Z417" s="7">
        <f t="shared" ref="Z417:Z437" si="453">R417/AC417</f>
        <v>3.4280559314388816E-2</v>
      </c>
      <c r="AA417" s="52"/>
      <c r="AB417" s="52"/>
      <c r="AC417" s="194">
        <f>'From State&amp;Country +Charts'!BR430</f>
        <v>13302</v>
      </c>
      <c r="AD417" s="194">
        <f t="shared" ref="AD417" si="454">SUM(AC406:AC417)</f>
        <v>190670</v>
      </c>
      <c r="AE417" s="68">
        <f t="shared" ref="AE417:AE437" si="455">(AC417/AC405)-1</f>
        <v>2.536036383257545E-2</v>
      </c>
      <c r="AF417" s="52"/>
      <c r="AG417" s="194">
        <f t="shared" ref="AG417:AG437" si="456">AC417</f>
        <v>13302</v>
      </c>
      <c r="AH417" s="194">
        <v>3566</v>
      </c>
      <c r="AI417" s="194">
        <f t="shared" ref="AI417:AI437" si="457">AG417-AH417</f>
        <v>9736</v>
      </c>
      <c r="AJ417" s="194">
        <f t="shared" ref="AJ417" si="458">SUM(AI406:AI417)</f>
        <v>146265</v>
      </c>
      <c r="AK417" s="194">
        <f t="shared" ref="AK417:AK437" si="459">AJ417/12</f>
        <v>12188.75</v>
      </c>
      <c r="AL417" s="194">
        <f t="shared" ref="AL417" si="460">SUM(AH406:AH417)</f>
        <v>44405</v>
      </c>
      <c r="AM417" s="69">
        <v>9.4797774770711177E-2</v>
      </c>
    </row>
    <row r="418" spans="1:39" x14ac:dyDescent="0.3">
      <c r="A418" s="32">
        <v>43132</v>
      </c>
      <c r="B418" s="194">
        <f>'From State&amp;Country +Charts'!H431</f>
        <v>2590</v>
      </c>
      <c r="C418" s="194"/>
      <c r="D418" s="194">
        <f t="shared" si="444"/>
        <v>39440</v>
      </c>
      <c r="E418" s="194"/>
      <c r="F418" s="194">
        <f>'From State&amp;Country +Charts'!AN431</f>
        <v>1444</v>
      </c>
      <c r="G418" s="194"/>
      <c r="H418" s="194">
        <f t="shared" si="445"/>
        <v>20476</v>
      </c>
      <c r="I418" s="194"/>
      <c r="J418" s="194">
        <f>'From State&amp;Country +Charts'!AT431</f>
        <v>728</v>
      </c>
      <c r="K418" s="194"/>
      <c r="L418" s="194">
        <f t="shared" si="446"/>
        <v>11128</v>
      </c>
      <c r="M418" s="194"/>
      <c r="N418" s="4">
        <f>'From State&amp;Country +Charts'!F431</f>
        <v>520</v>
      </c>
      <c r="O418" s="194"/>
      <c r="P418" s="194">
        <f t="shared" si="447"/>
        <v>7741</v>
      </c>
      <c r="Q418" s="194"/>
      <c r="R418" s="4">
        <f>'From State&amp;Country +Charts'!O431</f>
        <v>464</v>
      </c>
      <c r="S418" s="194"/>
      <c r="T418" s="194">
        <f t="shared" si="448"/>
        <v>6407</v>
      </c>
      <c r="U418" s="52"/>
      <c r="V418" s="67">
        <f t="shared" si="449"/>
        <v>0.20907329673877947</v>
      </c>
      <c r="W418" s="67">
        <f t="shared" si="450"/>
        <v>0.1165644171779141</v>
      </c>
      <c r="X418" s="67">
        <f t="shared" si="451"/>
        <v>5.8766548272521799E-2</v>
      </c>
      <c r="Y418" s="7">
        <f t="shared" si="452"/>
        <v>4.1976105908944142E-2</v>
      </c>
      <c r="Z418" s="7">
        <f t="shared" si="453"/>
        <v>3.7455602195673232E-2</v>
      </c>
      <c r="AA418" s="52"/>
      <c r="AB418" s="52"/>
      <c r="AC418" s="194">
        <f>'From State&amp;Country +Charts'!BR431</f>
        <v>12388</v>
      </c>
      <c r="AD418" s="194">
        <f t="shared" ref="AD418:AD437" si="461">SUM(AC407:AC418)</f>
        <v>190645</v>
      </c>
      <c r="AE418" s="68">
        <f t="shared" si="455"/>
        <v>-2.0140175622331835E-3</v>
      </c>
      <c r="AF418" s="52"/>
      <c r="AG418" s="194">
        <f t="shared" si="456"/>
        <v>12388</v>
      </c>
      <c r="AH418" s="194">
        <v>3655</v>
      </c>
      <c r="AI418" s="194">
        <f t="shared" si="457"/>
        <v>8733</v>
      </c>
      <c r="AJ418" s="194">
        <f t="shared" ref="AJ418:AJ437" si="462">SUM(AI407:AI418)</f>
        <v>147250</v>
      </c>
      <c r="AK418" s="194">
        <f t="shared" si="459"/>
        <v>12270.833333333334</v>
      </c>
      <c r="AL418" s="194">
        <f t="shared" ref="AL418:AL437" si="463">SUM(AH407:AH418)</f>
        <v>43395</v>
      </c>
      <c r="AM418" s="69">
        <v>9.7513722957700999E-2</v>
      </c>
    </row>
    <row r="419" spans="1:39" x14ac:dyDescent="0.3">
      <c r="A419" s="32">
        <v>43160</v>
      </c>
      <c r="B419" s="194">
        <f>'From State&amp;Country +Charts'!H432</f>
        <v>3712</v>
      </c>
      <c r="C419" s="194"/>
      <c r="D419" s="194">
        <f t="shared" si="444"/>
        <v>40218</v>
      </c>
      <c r="E419" s="194"/>
      <c r="F419" s="194">
        <f>'From State&amp;Country +Charts'!AN432</f>
        <v>2230</v>
      </c>
      <c r="G419" s="194"/>
      <c r="H419" s="194">
        <f t="shared" si="445"/>
        <v>21106</v>
      </c>
      <c r="I419" s="194"/>
      <c r="J419" s="194">
        <f>'From State&amp;Country +Charts'!AT432</f>
        <v>1050</v>
      </c>
      <c r="K419" s="194"/>
      <c r="L419" s="194">
        <f t="shared" si="446"/>
        <v>11362</v>
      </c>
      <c r="M419" s="194"/>
      <c r="N419" s="4">
        <f>'From State&amp;Country +Charts'!F432</f>
        <v>654</v>
      </c>
      <c r="O419" s="194"/>
      <c r="P419" s="194">
        <f t="shared" si="447"/>
        <v>7789</v>
      </c>
      <c r="Q419" s="194"/>
      <c r="R419" s="4">
        <f>'From State&amp;Country +Charts'!O432</f>
        <v>691</v>
      </c>
      <c r="S419" s="194"/>
      <c r="T419" s="194">
        <f t="shared" si="448"/>
        <v>6578</v>
      </c>
      <c r="U419" s="52"/>
      <c r="V419" s="67">
        <f t="shared" si="449"/>
        <v>0.20616495417939462</v>
      </c>
      <c r="W419" s="67">
        <f t="shared" si="450"/>
        <v>0.1238544848653152</v>
      </c>
      <c r="X419" s="67">
        <f t="shared" si="451"/>
        <v>5.8317134129408497E-2</v>
      </c>
      <c r="Y419" s="7">
        <f t="shared" si="452"/>
        <v>3.632324354346015E-2</v>
      </c>
      <c r="Z419" s="7">
        <f t="shared" si="453"/>
        <v>3.837822826992502E-2</v>
      </c>
      <c r="AA419" s="52"/>
      <c r="AB419" s="52"/>
      <c r="AC419" s="194">
        <f>'From State&amp;Country +Charts'!BR432</f>
        <v>18005</v>
      </c>
      <c r="AD419" s="194">
        <f t="shared" si="461"/>
        <v>194476</v>
      </c>
      <c r="AE419" s="68">
        <f t="shared" si="455"/>
        <v>0.2702836178919148</v>
      </c>
      <c r="AF419" s="52"/>
      <c r="AG419" s="194">
        <f t="shared" si="456"/>
        <v>18005</v>
      </c>
      <c r="AH419" s="194">
        <v>12678</v>
      </c>
      <c r="AI419" s="194">
        <f t="shared" si="457"/>
        <v>5327</v>
      </c>
      <c r="AJ419" s="194">
        <f t="shared" si="462"/>
        <v>143049</v>
      </c>
      <c r="AK419" s="194">
        <f t="shared" si="459"/>
        <v>11920.75</v>
      </c>
      <c r="AL419" s="194">
        <f t="shared" si="463"/>
        <v>51427</v>
      </c>
      <c r="AM419" s="69">
        <v>0.10613718411552346</v>
      </c>
    </row>
    <row r="420" spans="1:39" x14ac:dyDescent="0.3">
      <c r="A420" s="32">
        <v>43191</v>
      </c>
      <c r="B420" s="194">
        <f>'From State&amp;Country +Charts'!H433</f>
        <v>2967</v>
      </c>
      <c r="C420" s="194"/>
      <c r="D420" s="194">
        <f t="shared" si="444"/>
        <v>39637</v>
      </c>
      <c r="E420" s="194"/>
      <c r="F420" s="194">
        <f>'From State&amp;Country +Charts'!AN433</f>
        <v>1555</v>
      </c>
      <c r="G420" s="194"/>
      <c r="H420" s="194">
        <f t="shared" si="445"/>
        <v>20788</v>
      </c>
      <c r="I420" s="194"/>
      <c r="J420" s="194">
        <f>'From State&amp;Country +Charts'!AT433</f>
        <v>754</v>
      </c>
      <c r="K420" s="194"/>
      <c r="L420" s="194">
        <f t="shared" si="446"/>
        <v>11111</v>
      </c>
      <c r="M420" s="194"/>
      <c r="N420" s="4">
        <f>'From State&amp;Country +Charts'!F433</f>
        <v>545</v>
      </c>
      <c r="O420" s="194"/>
      <c r="P420" s="194">
        <f t="shared" si="447"/>
        <v>7642</v>
      </c>
      <c r="Q420" s="194"/>
      <c r="R420" s="4">
        <f>'From State&amp;Country +Charts'!O433</f>
        <v>460</v>
      </c>
      <c r="S420" s="194"/>
      <c r="T420" s="194">
        <f t="shared" si="448"/>
        <v>6423</v>
      </c>
      <c r="U420" s="52"/>
      <c r="V420" s="67">
        <f t="shared" si="449"/>
        <v>0.21864406779661016</v>
      </c>
      <c r="W420" s="67">
        <f t="shared" si="450"/>
        <v>0.11459100957995579</v>
      </c>
      <c r="X420" s="67">
        <f t="shared" si="451"/>
        <v>5.5563743551952836E-2</v>
      </c>
      <c r="Y420" s="7">
        <f t="shared" si="452"/>
        <v>4.0162122328666172E-2</v>
      </c>
      <c r="Z420" s="7">
        <f t="shared" si="453"/>
        <v>3.3898305084745763E-2</v>
      </c>
      <c r="AA420" s="52"/>
      <c r="AB420" s="52"/>
      <c r="AC420" s="194">
        <f>'From State&amp;Country +Charts'!BR433</f>
        <v>13570</v>
      </c>
      <c r="AD420" s="194">
        <f t="shared" si="461"/>
        <v>190971</v>
      </c>
      <c r="AE420" s="68">
        <f t="shared" si="455"/>
        <v>-0.20527086383601756</v>
      </c>
      <c r="AF420" s="52"/>
      <c r="AG420" s="194">
        <f t="shared" si="456"/>
        <v>13570</v>
      </c>
      <c r="AH420" s="194">
        <v>27358</v>
      </c>
      <c r="AI420" s="194">
        <f t="shared" si="457"/>
        <v>-13788</v>
      </c>
      <c r="AJ420" s="194">
        <f t="shared" si="462"/>
        <v>114849</v>
      </c>
      <c r="AK420" s="194">
        <f t="shared" si="459"/>
        <v>9570.75</v>
      </c>
      <c r="AL420" s="194">
        <f t="shared" si="463"/>
        <v>76122</v>
      </c>
      <c r="AM420" s="69">
        <v>9.7641857037582908E-2</v>
      </c>
    </row>
    <row r="421" spans="1:39" x14ac:dyDescent="0.3">
      <c r="A421" s="32">
        <v>43221</v>
      </c>
      <c r="B421" s="194">
        <f>'From State&amp;Country +Charts'!H434</f>
        <v>2742</v>
      </c>
      <c r="C421" s="194"/>
      <c r="D421" s="194">
        <f t="shared" si="444"/>
        <v>39777</v>
      </c>
      <c r="E421" s="194"/>
      <c r="F421" s="194">
        <f>'From State&amp;Country +Charts'!AN434</f>
        <v>1450</v>
      </c>
      <c r="G421" s="194"/>
      <c r="H421" s="194">
        <f t="shared" si="445"/>
        <v>20933</v>
      </c>
      <c r="I421" s="194"/>
      <c r="J421" s="194">
        <f>'From State&amp;Country +Charts'!AT434</f>
        <v>713</v>
      </c>
      <c r="K421" s="194"/>
      <c r="L421" s="194">
        <f t="shared" si="446"/>
        <v>11097</v>
      </c>
      <c r="M421" s="194"/>
      <c r="N421" s="4">
        <f>'From State&amp;Country +Charts'!F434</f>
        <v>522</v>
      </c>
      <c r="O421" s="194"/>
      <c r="P421" s="194">
        <f t="shared" si="447"/>
        <v>7591</v>
      </c>
      <c r="Q421" s="194"/>
      <c r="R421" s="4">
        <f>'From State&amp;Country +Charts'!O434</f>
        <v>441</v>
      </c>
      <c r="S421" s="194"/>
      <c r="T421" s="194">
        <f t="shared" si="448"/>
        <v>6430</v>
      </c>
      <c r="U421" s="52"/>
      <c r="V421" s="67">
        <f t="shared" si="449"/>
        <v>0.21705058180954642</v>
      </c>
      <c r="W421" s="67">
        <f t="shared" si="450"/>
        <v>0.11477875405683527</v>
      </c>
      <c r="X421" s="67">
        <f t="shared" si="451"/>
        <v>5.6439483891395553E-2</v>
      </c>
      <c r="Y421" s="7">
        <f t="shared" si="452"/>
        <v>4.1320351460460696E-2</v>
      </c>
      <c r="Z421" s="7">
        <f t="shared" si="453"/>
        <v>3.4908572785561622E-2</v>
      </c>
      <c r="AA421" s="52"/>
      <c r="AB421" s="52"/>
      <c r="AC421" s="194">
        <f>'From State&amp;Country +Charts'!BR434</f>
        <v>12633</v>
      </c>
      <c r="AD421" s="194">
        <f t="shared" si="461"/>
        <v>190707</v>
      </c>
      <c r="AE421" s="68">
        <f t="shared" si="455"/>
        <v>-2.0469876715515256E-2</v>
      </c>
      <c r="AF421" s="52"/>
      <c r="AG421" s="194">
        <f t="shared" si="456"/>
        <v>12633</v>
      </c>
      <c r="AH421" s="194">
        <v>28113</v>
      </c>
      <c r="AI421" s="194">
        <f t="shared" si="457"/>
        <v>-15480</v>
      </c>
      <c r="AJ421" s="194">
        <f t="shared" si="462"/>
        <v>87917</v>
      </c>
      <c r="AK421" s="194">
        <f t="shared" si="459"/>
        <v>7326.416666666667</v>
      </c>
      <c r="AL421" s="194">
        <f t="shared" si="463"/>
        <v>102790</v>
      </c>
      <c r="AM421" s="69">
        <v>9.6572468930578637E-2</v>
      </c>
    </row>
    <row r="422" spans="1:39" x14ac:dyDescent="0.3">
      <c r="A422" s="32">
        <v>43252</v>
      </c>
      <c r="B422" s="194">
        <f>'From State&amp;Country +Charts'!H435</f>
        <v>3636</v>
      </c>
      <c r="C422" s="194"/>
      <c r="D422" s="194">
        <f t="shared" si="444"/>
        <v>40602</v>
      </c>
      <c r="E422" s="194"/>
      <c r="F422" s="194">
        <f>'From State&amp;Country +Charts'!AN435</f>
        <v>1800</v>
      </c>
      <c r="G422" s="194"/>
      <c r="H422" s="194">
        <f t="shared" si="445"/>
        <v>21381</v>
      </c>
      <c r="I422" s="194"/>
      <c r="J422" s="194">
        <f>'From State&amp;Country +Charts'!AT435</f>
        <v>1047</v>
      </c>
      <c r="K422" s="194"/>
      <c r="L422" s="194">
        <f t="shared" si="446"/>
        <v>11317</v>
      </c>
      <c r="M422" s="194"/>
      <c r="N422" s="4">
        <f>'From State&amp;Country +Charts'!F435</f>
        <v>713</v>
      </c>
      <c r="O422" s="194"/>
      <c r="P422" s="194">
        <f t="shared" si="447"/>
        <v>7721</v>
      </c>
      <c r="Q422" s="194"/>
      <c r="R422" s="4">
        <f>'From State&amp;Country +Charts'!O435</f>
        <v>580</v>
      </c>
      <c r="S422" s="194"/>
      <c r="T422" s="194">
        <f t="shared" si="448"/>
        <v>6554</v>
      </c>
      <c r="U422" s="52"/>
      <c r="V422" s="67">
        <f t="shared" si="449"/>
        <v>0.20862979114069313</v>
      </c>
      <c r="W422" s="67">
        <f t="shared" si="450"/>
        <v>0.10328207482212531</v>
      </c>
      <c r="X422" s="67">
        <f t="shared" si="451"/>
        <v>6.0075740188202893E-2</v>
      </c>
      <c r="Y422" s="7">
        <f t="shared" si="452"/>
        <v>4.091117741565297E-2</v>
      </c>
      <c r="Z422" s="7">
        <f t="shared" si="453"/>
        <v>3.3279779664907048E-2</v>
      </c>
      <c r="AA422" s="52"/>
      <c r="AB422" s="52"/>
      <c r="AC422" s="194">
        <f>'From State&amp;Country +Charts'!BR435</f>
        <v>17428</v>
      </c>
      <c r="AD422" s="194">
        <f t="shared" si="461"/>
        <v>194516</v>
      </c>
      <c r="AE422" s="68">
        <f t="shared" si="455"/>
        <v>0.27968279609369273</v>
      </c>
      <c r="AF422" s="52"/>
      <c r="AG422" s="194">
        <f t="shared" si="456"/>
        <v>17428</v>
      </c>
      <c r="AH422" s="194">
        <v>17510</v>
      </c>
      <c r="AI422" s="194">
        <f t="shared" si="457"/>
        <v>-82</v>
      </c>
      <c r="AJ422" s="194">
        <f t="shared" si="462"/>
        <v>76910</v>
      </c>
      <c r="AK422" s="194">
        <f t="shared" si="459"/>
        <v>6409.166666666667</v>
      </c>
      <c r="AL422" s="194">
        <f t="shared" si="463"/>
        <v>117606</v>
      </c>
      <c r="AM422" s="69">
        <v>9.3871930227220568E-2</v>
      </c>
    </row>
    <row r="423" spans="1:39" x14ac:dyDescent="0.3">
      <c r="A423" s="32">
        <v>43282</v>
      </c>
      <c r="B423" s="194">
        <f>'From State&amp;Country +Charts'!H436</f>
        <v>3591</v>
      </c>
      <c r="C423" s="194"/>
      <c r="D423" s="194">
        <f t="shared" si="444"/>
        <v>39767</v>
      </c>
      <c r="E423" s="194"/>
      <c r="F423" s="194">
        <f>'From State&amp;Country +Charts'!AN436</f>
        <v>1759</v>
      </c>
      <c r="G423" s="194"/>
      <c r="H423" s="194">
        <f t="shared" si="445"/>
        <v>21189</v>
      </c>
      <c r="I423" s="194"/>
      <c r="J423" s="194">
        <f>'From State&amp;Country +Charts'!AT436</f>
        <v>1010</v>
      </c>
      <c r="K423" s="194"/>
      <c r="L423" s="194">
        <f t="shared" si="446"/>
        <v>11038</v>
      </c>
      <c r="M423" s="194"/>
      <c r="N423" s="4">
        <f>'From State&amp;Country +Charts'!F436</f>
        <v>584</v>
      </c>
      <c r="O423" s="194"/>
      <c r="P423" s="194">
        <f t="shared" si="447"/>
        <v>7445</v>
      </c>
      <c r="Q423" s="194"/>
      <c r="R423" s="4">
        <f>'From State&amp;Country +Charts'!O436</f>
        <v>563</v>
      </c>
      <c r="S423" s="194"/>
      <c r="T423" s="194">
        <f t="shared" si="448"/>
        <v>6489</v>
      </c>
      <c r="U423" s="52"/>
      <c r="V423" s="67">
        <f t="shared" si="449"/>
        <v>0.21251035625517814</v>
      </c>
      <c r="W423" s="67">
        <f t="shared" si="450"/>
        <v>0.10409515919043674</v>
      </c>
      <c r="X423" s="67">
        <f t="shared" si="451"/>
        <v>5.977038702805066E-2</v>
      </c>
      <c r="Y423" s="7">
        <f t="shared" si="452"/>
        <v>3.4560302994437214E-2</v>
      </c>
      <c r="Z423" s="7">
        <f t="shared" si="453"/>
        <v>3.3317552373061901E-2</v>
      </c>
      <c r="AA423" s="52"/>
      <c r="AB423" s="52"/>
      <c r="AC423" s="194">
        <f>'From State&amp;Country +Charts'!BR436</f>
        <v>16898</v>
      </c>
      <c r="AD423" s="194">
        <f t="shared" si="461"/>
        <v>190783</v>
      </c>
      <c r="AE423" s="68">
        <f t="shared" si="455"/>
        <v>-0.1809413019242887</v>
      </c>
      <c r="AF423" s="52"/>
      <c r="AG423" s="194">
        <f t="shared" si="456"/>
        <v>16898</v>
      </c>
      <c r="AH423" s="194">
        <v>5119</v>
      </c>
      <c r="AI423" s="194">
        <f t="shared" si="457"/>
        <v>11779</v>
      </c>
      <c r="AJ423" s="194">
        <f t="shared" si="462"/>
        <v>70098</v>
      </c>
      <c r="AK423" s="194">
        <f t="shared" si="459"/>
        <v>5841.5</v>
      </c>
      <c r="AL423" s="194">
        <f t="shared" si="463"/>
        <v>120685</v>
      </c>
      <c r="AM423" s="69">
        <v>9.3383832406201919E-2</v>
      </c>
    </row>
    <row r="424" spans="1:39" x14ac:dyDescent="0.3">
      <c r="A424" s="32">
        <v>43313</v>
      </c>
      <c r="B424" s="194">
        <f>'From State&amp;Country +Charts'!H437</f>
        <v>4557</v>
      </c>
      <c r="C424" s="194"/>
      <c r="D424" s="194">
        <f t="shared" si="444"/>
        <v>40608</v>
      </c>
      <c r="E424" s="194"/>
      <c r="F424" s="194">
        <f>'From State&amp;Country +Charts'!AN437</f>
        <v>2264</v>
      </c>
      <c r="G424" s="194"/>
      <c r="H424" s="194">
        <f t="shared" si="445"/>
        <v>21729</v>
      </c>
      <c r="I424" s="194"/>
      <c r="J424" s="194">
        <f>'From State&amp;Country +Charts'!AT437</f>
        <v>1246</v>
      </c>
      <c r="K424" s="194"/>
      <c r="L424" s="194">
        <f t="shared" si="446"/>
        <v>11200</v>
      </c>
      <c r="M424" s="194"/>
      <c r="N424" s="4">
        <f>'From State&amp;Country +Charts'!F437</f>
        <v>853</v>
      </c>
      <c r="O424" s="194"/>
      <c r="P424" s="194">
        <f t="shared" si="447"/>
        <v>7560</v>
      </c>
      <c r="Q424" s="194"/>
      <c r="R424" s="4">
        <f>'From State&amp;Country +Charts'!O437</f>
        <v>707</v>
      </c>
      <c r="S424" s="194"/>
      <c r="T424" s="194">
        <f t="shared" si="448"/>
        <v>6569</v>
      </c>
      <c r="U424" s="52"/>
      <c r="V424" s="67">
        <f t="shared" si="449"/>
        <v>0.21235845099958059</v>
      </c>
      <c r="W424" s="67">
        <f t="shared" si="450"/>
        <v>0.10550351833729438</v>
      </c>
      <c r="X424" s="67">
        <f t="shared" si="451"/>
        <v>5.8064215480684092E-2</v>
      </c>
      <c r="Y424" s="7">
        <f t="shared" si="452"/>
        <v>3.9750221352346335E-2</v>
      </c>
      <c r="Z424" s="7">
        <f t="shared" si="453"/>
        <v>3.2946549233421878E-2</v>
      </c>
      <c r="AA424" s="52"/>
      <c r="AB424" s="52"/>
      <c r="AC424" s="194">
        <f>'From State&amp;Country +Charts'!BR437</f>
        <v>21459</v>
      </c>
      <c r="AD424" s="194">
        <f t="shared" si="461"/>
        <v>194390</v>
      </c>
      <c r="AE424" s="68">
        <f t="shared" si="455"/>
        <v>0.20205019045485106</v>
      </c>
      <c r="AF424" s="52"/>
      <c r="AG424" s="194">
        <f t="shared" si="456"/>
        <v>21459</v>
      </c>
      <c r="AH424" s="194">
        <v>9044</v>
      </c>
      <c r="AI424" s="194">
        <f t="shared" si="457"/>
        <v>12415</v>
      </c>
      <c r="AJ424" s="194">
        <f t="shared" si="462"/>
        <v>68572</v>
      </c>
      <c r="AK424" s="194">
        <f t="shared" si="459"/>
        <v>5714.333333333333</v>
      </c>
      <c r="AL424" s="194">
        <f t="shared" si="463"/>
        <v>125818</v>
      </c>
      <c r="AM424" s="69">
        <v>9.0498159280488377E-2</v>
      </c>
    </row>
    <row r="425" spans="1:39" x14ac:dyDescent="0.3">
      <c r="A425" s="32">
        <v>43344</v>
      </c>
      <c r="B425" s="194">
        <f>'From State&amp;Country +Charts'!H438</f>
        <v>3245</v>
      </c>
      <c r="C425" s="194"/>
      <c r="D425" s="194">
        <f t="shared" si="444"/>
        <v>39395</v>
      </c>
      <c r="E425" s="194"/>
      <c r="F425" s="194">
        <f>'From State&amp;Country +Charts'!AN438</f>
        <v>1481</v>
      </c>
      <c r="G425" s="194"/>
      <c r="H425" s="194">
        <f t="shared" si="445"/>
        <v>20916</v>
      </c>
      <c r="I425" s="194"/>
      <c r="J425" s="194">
        <f>'From State&amp;Country +Charts'!AT438</f>
        <v>865</v>
      </c>
      <c r="K425" s="194"/>
      <c r="L425" s="194">
        <f t="shared" si="446"/>
        <v>10772</v>
      </c>
      <c r="M425" s="194"/>
      <c r="N425" s="4">
        <f>'From State&amp;Country +Charts'!F438</f>
        <v>610</v>
      </c>
      <c r="O425" s="194"/>
      <c r="P425" s="194">
        <f t="shared" si="447"/>
        <v>7318</v>
      </c>
      <c r="Q425" s="194"/>
      <c r="R425" s="4">
        <f>'From State&amp;Country +Charts'!O438</f>
        <v>514</v>
      </c>
      <c r="S425" s="194"/>
      <c r="T425" s="194">
        <f t="shared" si="448"/>
        <v>6383</v>
      </c>
      <c r="U425" s="52"/>
      <c r="V425" s="67">
        <f t="shared" si="449"/>
        <v>0.21180079629267018</v>
      </c>
      <c r="W425" s="67">
        <f t="shared" si="450"/>
        <v>9.6664708569936683E-2</v>
      </c>
      <c r="X425" s="67">
        <f t="shared" si="451"/>
        <v>5.6458455714378956E-2</v>
      </c>
      <c r="Y425" s="7">
        <f t="shared" si="452"/>
        <v>3.981463350956204E-2</v>
      </c>
      <c r="Z425" s="7">
        <f t="shared" si="453"/>
        <v>3.3548723973630963E-2</v>
      </c>
      <c r="AA425" s="52"/>
      <c r="AB425" s="52"/>
      <c r="AC425" s="194">
        <f>'From State&amp;Country +Charts'!BR438</f>
        <v>15321</v>
      </c>
      <c r="AD425" s="194">
        <f t="shared" si="461"/>
        <v>187831</v>
      </c>
      <c r="AE425" s="68">
        <f t="shared" si="455"/>
        <v>-0.29977148080438754</v>
      </c>
      <c r="AF425" s="52"/>
      <c r="AG425" s="194">
        <f t="shared" si="456"/>
        <v>15321</v>
      </c>
      <c r="AH425" s="194">
        <v>8946</v>
      </c>
      <c r="AI425" s="194">
        <f t="shared" si="457"/>
        <v>6375</v>
      </c>
      <c r="AJ425" s="194">
        <f t="shared" si="462"/>
        <v>56318</v>
      </c>
      <c r="AK425" s="194">
        <f t="shared" si="459"/>
        <v>4693.166666666667</v>
      </c>
      <c r="AL425" s="194">
        <f t="shared" si="463"/>
        <v>131513</v>
      </c>
      <c r="AM425" s="69">
        <v>8.7722733503035055E-2</v>
      </c>
    </row>
    <row r="426" spans="1:39" x14ac:dyDescent="0.3">
      <c r="A426" s="32">
        <v>43374</v>
      </c>
      <c r="B426" s="194">
        <f>'From State&amp;Country +Charts'!H439</f>
        <v>3328</v>
      </c>
      <c r="C426" s="194"/>
      <c r="D426" s="194">
        <f t="shared" si="444"/>
        <v>39383</v>
      </c>
      <c r="E426" s="194"/>
      <c r="F426" s="194">
        <f>'From State&amp;Country +Charts'!AN439</f>
        <v>1775</v>
      </c>
      <c r="G426" s="194"/>
      <c r="H426" s="194">
        <f t="shared" si="445"/>
        <v>20724</v>
      </c>
      <c r="I426" s="194"/>
      <c r="J426" s="194">
        <f>'From State&amp;Country +Charts'!AT439</f>
        <v>917</v>
      </c>
      <c r="K426" s="194"/>
      <c r="L426" s="194">
        <f t="shared" si="446"/>
        <v>10740</v>
      </c>
      <c r="M426" s="194"/>
      <c r="N426" s="4">
        <f>'From State&amp;Country +Charts'!F439</f>
        <v>655</v>
      </c>
      <c r="O426" s="194"/>
      <c r="P426" s="194">
        <f t="shared" si="447"/>
        <v>7344</v>
      </c>
      <c r="Q426" s="194"/>
      <c r="R426" s="4">
        <f>'From State&amp;Country +Charts'!O439</f>
        <v>562</v>
      </c>
      <c r="S426" s="194"/>
      <c r="T426" s="194">
        <f t="shared" si="448"/>
        <v>6429</v>
      </c>
      <c r="U426" s="52"/>
      <c r="V426" s="67">
        <f t="shared" si="449"/>
        <v>0.20826032540675846</v>
      </c>
      <c r="W426" s="67">
        <f t="shared" si="450"/>
        <v>0.11107634543178974</v>
      </c>
      <c r="X426" s="67">
        <f t="shared" si="451"/>
        <v>5.7384230287859828E-2</v>
      </c>
      <c r="Y426" s="7">
        <f t="shared" si="452"/>
        <v>4.0988735919899877E-2</v>
      </c>
      <c r="Z426" s="7">
        <f t="shared" si="453"/>
        <v>3.5168961201501876E-2</v>
      </c>
      <c r="AA426" s="52"/>
      <c r="AB426" s="52"/>
      <c r="AC426" s="194">
        <f>'From State&amp;Country +Charts'!BR439</f>
        <v>15980</v>
      </c>
      <c r="AD426" s="194">
        <f t="shared" si="461"/>
        <v>187188</v>
      </c>
      <c r="AE426" s="68">
        <f t="shared" si="455"/>
        <v>-3.8681345124225497E-2</v>
      </c>
      <c r="AF426" s="52"/>
      <c r="AG426" s="194">
        <f t="shared" si="456"/>
        <v>15980</v>
      </c>
      <c r="AH426" s="194">
        <v>17146</v>
      </c>
      <c r="AI426" s="194">
        <f t="shared" si="457"/>
        <v>-1166</v>
      </c>
      <c r="AJ426" s="194">
        <f t="shared" si="462"/>
        <v>44602</v>
      </c>
      <c r="AK426" s="194">
        <f t="shared" si="459"/>
        <v>3716.8333333333335</v>
      </c>
      <c r="AL426" s="194">
        <f t="shared" si="463"/>
        <v>142586</v>
      </c>
      <c r="AM426" s="69">
        <v>9.5244055068836042E-2</v>
      </c>
    </row>
    <row r="427" spans="1:39" x14ac:dyDescent="0.3">
      <c r="A427" s="32">
        <v>43405</v>
      </c>
      <c r="B427" s="194">
        <f>'From State&amp;Country +Charts'!H440</f>
        <v>2555</v>
      </c>
      <c r="C427" s="194"/>
      <c r="D427" s="194">
        <f t="shared" si="444"/>
        <v>38891</v>
      </c>
      <c r="E427" s="194"/>
      <c r="F427" s="194">
        <f>'From State&amp;Country +Charts'!AN440</f>
        <v>1228</v>
      </c>
      <c r="G427" s="194"/>
      <c r="H427" s="194">
        <f t="shared" si="445"/>
        <v>20265</v>
      </c>
      <c r="I427" s="194"/>
      <c r="J427" s="194">
        <f>'From State&amp;Country +Charts'!AT440</f>
        <v>669</v>
      </c>
      <c r="K427" s="194"/>
      <c r="L427" s="194">
        <f t="shared" si="446"/>
        <v>10605</v>
      </c>
      <c r="M427" s="194"/>
      <c r="N427" s="4">
        <f>'From State&amp;Country +Charts'!F440</f>
        <v>464</v>
      </c>
      <c r="O427" s="194"/>
      <c r="P427" s="194">
        <f t="shared" si="447"/>
        <v>7255</v>
      </c>
      <c r="Q427" s="194"/>
      <c r="R427" s="4">
        <f>'From State&amp;Country +Charts'!O440</f>
        <v>407</v>
      </c>
      <c r="S427" s="194"/>
      <c r="T427" s="194">
        <f t="shared" si="448"/>
        <v>6365</v>
      </c>
      <c r="U427" s="52"/>
      <c r="V427" s="67">
        <f t="shared" si="449"/>
        <v>0.21742830397412985</v>
      </c>
      <c r="W427" s="67">
        <f t="shared" si="450"/>
        <v>0.10450174453238022</v>
      </c>
      <c r="X427" s="67">
        <f t="shared" si="451"/>
        <v>5.6931324993617562E-2</v>
      </c>
      <c r="Y427" s="7">
        <f t="shared" si="452"/>
        <v>3.9486001191387968E-2</v>
      </c>
      <c r="Z427" s="7">
        <f t="shared" si="453"/>
        <v>3.4635350182963154E-2</v>
      </c>
      <c r="AA427" s="52"/>
      <c r="AB427" s="52"/>
      <c r="AC427" s="194">
        <f>'From State&amp;Country +Charts'!BR440</f>
        <v>11751</v>
      </c>
      <c r="AD427" s="194">
        <f t="shared" si="461"/>
        <v>184054</v>
      </c>
      <c r="AE427" s="68">
        <f t="shared" si="455"/>
        <v>-0.21054753107154855</v>
      </c>
      <c r="AF427" s="52"/>
      <c r="AG427" s="194">
        <f t="shared" si="456"/>
        <v>11751</v>
      </c>
      <c r="AH427" s="194">
        <v>7294</v>
      </c>
      <c r="AI427" s="194">
        <f t="shared" si="457"/>
        <v>4457</v>
      </c>
      <c r="AJ427" s="194">
        <f t="shared" si="462"/>
        <v>38455</v>
      </c>
      <c r="AK427" s="194">
        <f t="shared" si="459"/>
        <v>3204.5833333333335</v>
      </c>
      <c r="AL427" s="194">
        <f t="shared" si="463"/>
        <v>145599</v>
      </c>
      <c r="AM427" s="69">
        <v>9.4289847672538507E-2</v>
      </c>
    </row>
    <row r="428" spans="1:39" x14ac:dyDescent="0.3">
      <c r="A428" s="32">
        <v>43435</v>
      </c>
      <c r="B428" s="194">
        <f>'From State&amp;Country +Charts'!H441</f>
        <v>2305</v>
      </c>
      <c r="C428" s="194"/>
      <c r="D428" s="194">
        <f t="shared" si="444"/>
        <v>38013</v>
      </c>
      <c r="E428" s="194"/>
      <c r="F428" s="194">
        <f>'From State&amp;Country +Charts'!AN441</f>
        <v>1211</v>
      </c>
      <c r="G428" s="194"/>
      <c r="H428" s="194">
        <f t="shared" si="445"/>
        <v>19741</v>
      </c>
      <c r="I428" s="194"/>
      <c r="J428" s="194">
        <f>'From State&amp;Country +Charts'!AT441</f>
        <v>567</v>
      </c>
      <c r="K428" s="194"/>
      <c r="L428" s="194">
        <f t="shared" si="446"/>
        <v>10292</v>
      </c>
      <c r="M428" s="194"/>
      <c r="N428" s="4">
        <f>'From State&amp;Country +Charts'!F441</f>
        <v>404</v>
      </c>
      <c r="O428" s="194"/>
      <c r="P428" s="194">
        <f t="shared" si="447"/>
        <v>7069</v>
      </c>
      <c r="Q428" s="194"/>
      <c r="R428" s="4">
        <f>'From State&amp;Country +Charts'!O441</f>
        <v>360</v>
      </c>
      <c r="S428" s="194"/>
      <c r="T428" s="194">
        <f t="shared" si="448"/>
        <v>6205</v>
      </c>
      <c r="U428" s="52"/>
      <c r="V428" s="67">
        <f t="shared" si="449"/>
        <v>0.21720693554466641</v>
      </c>
      <c r="W428" s="67">
        <f t="shared" si="450"/>
        <v>0.11411609498680739</v>
      </c>
      <c r="X428" s="67">
        <f t="shared" si="451"/>
        <v>5.343007915567282E-2</v>
      </c>
      <c r="Y428" s="7">
        <f t="shared" si="452"/>
        <v>3.8070109310214852E-2</v>
      </c>
      <c r="Z428" s="7">
        <f t="shared" si="453"/>
        <v>3.3923859781379573E-2</v>
      </c>
      <c r="AA428" s="52"/>
      <c r="AB428" s="52"/>
      <c r="AC428" s="194">
        <f>'From State&amp;Country +Charts'!BR441</f>
        <v>10612</v>
      </c>
      <c r="AD428" s="194">
        <f t="shared" si="461"/>
        <v>179347</v>
      </c>
      <c r="AE428" s="68">
        <f t="shared" si="455"/>
        <v>-0.30726548730334879</v>
      </c>
      <c r="AF428" s="52"/>
      <c r="AG428" s="194">
        <f t="shared" si="456"/>
        <v>10612</v>
      </c>
      <c r="AH428" s="194">
        <v>3738</v>
      </c>
      <c r="AI428" s="194">
        <f t="shared" si="457"/>
        <v>6874</v>
      </c>
      <c r="AJ428" s="194">
        <f t="shared" si="462"/>
        <v>35180</v>
      </c>
      <c r="AK428" s="194">
        <f t="shared" si="459"/>
        <v>2931.6666666666665</v>
      </c>
      <c r="AL428" s="194">
        <f t="shared" si="463"/>
        <v>144167</v>
      </c>
      <c r="AM428" s="69">
        <v>9.6023369770071615E-2</v>
      </c>
    </row>
    <row r="429" spans="1:39" x14ac:dyDescent="0.3">
      <c r="A429" s="32">
        <v>43466</v>
      </c>
      <c r="B429" s="194">
        <f>'From State&amp;Country +Charts'!H442</f>
        <v>2902</v>
      </c>
      <c r="C429" s="194"/>
      <c r="D429" s="194">
        <f t="shared" si="444"/>
        <v>38130</v>
      </c>
      <c r="E429" s="194"/>
      <c r="F429" s="194">
        <f>'From State&amp;Country +Charts'!AN442</f>
        <v>1446</v>
      </c>
      <c r="G429" s="194"/>
      <c r="H429" s="194">
        <f t="shared" si="445"/>
        <v>19643</v>
      </c>
      <c r="I429" s="194"/>
      <c r="J429" s="194">
        <f>'From State&amp;Country +Charts'!AT442</f>
        <v>695</v>
      </c>
      <c r="K429" s="194"/>
      <c r="L429" s="194">
        <f t="shared" si="446"/>
        <v>10261</v>
      </c>
      <c r="M429" s="194"/>
      <c r="N429" s="4">
        <f>'From State&amp;Country +Charts'!F442</f>
        <v>508</v>
      </c>
      <c r="O429" s="194"/>
      <c r="P429" s="194">
        <f t="shared" si="447"/>
        <v>7032</v>
      </c>
      <c r="Q429" s="194"/>
      <c r="R429" s="4">
        <f>'From State&amp;Country +Charts'!O442</f>
        <v>454</v>
      </c>
      <c r="S429" s="194"/>
      <c r="T429" s="194">
        <f t="shared" si="448"/>
        <v>6203</v>
      </c>
      <c r="U429" s="52"/>
      <c r="V429" s="67">
        <f t="shared" si="449"/>
        <v>0.22473476341671184</v>
      </c>
      <c r="W429" s="67">
        <f t="shared" si="450"/>
        <v>0.1119801750174243</v>
      </c>
      <c r="X429" s="67">
        <f t="shared" si="451"/>
        <v>5.3821730039495086E-2</v>
      </c>
      <c r="Y429" s="7">
        <f t="shared" si="452"/>
        <v>3.9340199798652518E-2</v>
      </c>
      <c r="Z429" s="7">
        <f t="shared" si="453"/>
        <v>3.5158367536591031E-2</v>
      </c>
      <c r="AA429" s="52"/>
      <c r="AB429" s="52"/>
      <c r="AC429" s="194">
        <f>'From State&amp;Country +Charts'!BR442</f>
        <v>12913</v>
      </c>
      <c r="AD429" s="194">
        <f t="shared" si="461"/>
        <v>178958</v>
      </c>
      <c r="AE429" s="68">
        <f t="shared" si="455"/>
        <v>-2.9243722748458878E-2</v>
      </c>
      <c r="AF429" s="52"/>
      <c r="AG429" s="194">
        <f t="shared" si="456"/>
        <v>12913</v>
      </c>
      <c r="AH429" s="194">
        <v>4489</v>
      </c>
      <c r="AI429" s="194">
        <f t="shared" si="457"/>
        <v>8424</v>
      </c>
      <c r="AJ429" s="194">
        <f t="shared" si="462"/>
        <v>33868</v>
      </c>
      <c r="AK429" s="194">
        <f t="shared" si="459"/>
        <v>2822.3333333333335</v>
      </c>
      <c r="AL429" s="194">
        <f t="shared" si="463"/>
        <v>145090</v>
      </c>
      <c r="AM429" s="69">
        <v>9.3936343220010848E-2</v>
      </c>
    </row>
    <row r="430" spans="1:39" x14ac:dyDescent="0.3">
      <c r="A430" s="32">
        <v>43497</v>
      </c>
      <c r="B430" s="194">
        <f>'From State&amp;Country +Charts'!H443</f>
        <v>2118</v>
      </c>
      <c r="C430" s="194"/>
      <c r="D430" s="194">
        <f t="shared" si="444"/>
        <v>37658</v>
      </c>
      <c r="E430" s="194"/>
      <c r="F430" s="194">
        <f>'From State&amp;Country +Charts'!AN443</f>
        <v>1038</v>
      </c>
      <c r="G430" s="194"/>
      <c r="H430" s="194">
        <f t="shared" si="445"/>
        <v>19237</v>
      </c>
      <c r="I430" s="194"/>
      <c r="J430" s="194">
        <f>'From State&amp;Country +Charts'!AT443</f>
        <v>599</v>
      </c>
      <c r="K430" s="194"/>
      <c r="L430" s="194">
        <f t="shared" si="446"/>
        <v>10132</v>
      </c>
      <c r="M430" s="194"/>
      <c r="N430" s="4">
        <f>'From State&amp;Country +Charts'!F443</f>
        <v>380</v>
      </c>
      <c r="O430" s="194"/>
      <c r="P430" s="194">
        <f t="shared" si="447"/>
        <v>6892</v>
      </c>
      <c r="Q430" s="194"/>
      <c r="R430" s="4">
        <f>'From State&amp;Country +Charts'!O443</f>
        <v>334</v>
      </c>
      <c r="S430" s="194"/>
      <c r="T430" s="194">
        <f t="shared" si="448"/>
        <v>6073</v>
      </c>
      <c r="U430" s="52"/>
      <c r="V430" s="67">
        <f t="shared" si="449"/>
        <v>0.2179236546969853</v>
      </c>
      <c r="W430" s="67">
        <f t="shared" si="450"/>
        <v>0.10680111122543472</v>
      </c>
      <c r="X430" s="67">
        <f t="shared" si="451"/>
        <v>6.1631855129128513E-2</v>
      </c>
      <c r="Y430" s="7">
        <f t="shared" si="452"/>
        <v>3.9098672702952982E-2</v>
      </c>
      <c r="Z430" s="7">
        <f t="shared" si="453"/>
        <v>3.4365675481016565E-2</v>
      </c>
      <c r="AA430" s="52"/>
      <c r="AB430" s="52"/>
      <c r="AC430" s="194">
        <f>'From State&amp;Country +Charts'!BR443</f>
        <v>9719</v>
      </c>
      <c r="AD430" s="194">
        <f t="shared" si="461"/>
        <v>176289</v>
      </c>
      <c r="AE430" s="68">
        <f t="shared" si="455"/>
        <v>-0.21545043590571522</v>
      </c>
      <c r="AF430" s="52"/>
      <c r="AG430" s="194">
        <f t="shared" si="456"/>
        <v>9719</v>
      </c>
      <c r="AH430" s="194">
        <v>3664</v>
      </c>
      <c r="AI430" s="194">
        <f t="shared" si="457"/>
        <v>6055</v>
      </c>
      <c r="AJ430" s="194">
        <f t="shared" si="462"/>
        <v>31190</v>
      </c>
      <c r="AK430" s="194">
        <f t="shared" si="459"/>
        <v>2599.1666666666665</v>
      </c>
      <c r="AL430" s="194">
        <f t="shared" si="463"/>
        <v>145099</v>
      </c>
      <c r="AM430" s="69">
        <v>9.8364029221113286E-2</v>
      </c>
    </row>
    <row r="431" spans="1:39" x14ac:dyDescent="0.3">
      <c r="A431" s="32">
        <v>43525</v>
      </c>
      <c r="B431" s="194">
        <f>'From State&amp;Country +Charts'!H444</f>
        <v>2885</v>
      </c>
      <c r="C431" s="194"/>
      <c r="D431" s="194">
        <f t="shared" si="444"/>
        <v>36831</v>
      </c>
      <c r="E431" s="194"/>
      <c r="F431" s="194">
        <f>'From State&amp;Country +Charts'!AN444</f>
        <v>1485</v>
      </c>
      <c r="G431" s="194"/>
      <c r="H431" s="194">
        <f t="shared" si="445"/>
        <v>18492</v>
      </c>
      <c r="I431" s="194"/>
      <c r="J431" s="194">
        <f>'From State&amp;Country +Charts'!AT444</f>
        <v>766</v>
      </c>
      <c r="K431" s="194"/>
      <c r="L431" s="194">
        <f t="shared" si="446"/>
        <v>9848</v>
      </c>
      <c r="M431" s="194"/>
      <c r="N431" s="4">
        <f>'From State&amp;Country +Charts'!F444</f>
        <v>528</v>
      </c>
      <c r="O431" s="194"/>
      <c r="P431" s="194">
        <f t="shared" si="447"/>
        <v>6766</v>
      </c>
      <c r="Q431" s="194"/>
      <c r="R431" s="4">
        <f>'From State&amp;Country +Charts'!O444</f>
        <v>481</v>
      </c>
      <c r="S431" s="194"/>
      <c r="T431" s="194">
        <f t="shared" si="448"/>
        <v>5863</v>
      </c>
      <c r="U431" s="52"/>
      <c r="V431" s="67">
        <f t="shared" si="449"/>
        <v>0.2142910198321325</v>
      </c>
      <c r="W431" s="67">
        <f t="shared" si="450"/>
        <v>0.11030231003491049</v>
      </c>
      <c r="X431" s="67">
        <f t="shared" si="451"/>
        <v>5.6896679789051476E-2</v>
      </c>
      <c r="Y431" s="7">
        <f t="shared" si="452"/>
        <v>3.9218599123523733E-2</v>
      </c>
      <c r="Z431" s="7">
        <f t="shared" si="453"/>
        <v>3.572754958033128E-2</v>
      </c>
      <c r="AA431" s="52"/>
      <c r="AB431" s="52"/>
      <c r="AC431" s="194">
        <f>'From State&amp;Country +Charts'!BR444</f>
        <v>13463</v>
      </c>
      <c r="AD431" s="194">
        <f t="shared" si="461"/>
        <v>171747</v>
      </c>
      <c r="AE431" s="68">
        <f t="shared" si="455"/>
        <v>-0.2522632602054985</v>
      </c>
      <c r="AF431" s="52"/>
      <c r="AG431" s="194">
        <f t="shared" si="456"/>
        <v>13463</v>
      </c>
      <c r="AH431" s="194">
        <v>9052</v>
      </c>
      <c r="AI431" s="194">
        <f t="shared" si="457"/>
        <v>4411</v>
      </c>
      <c r="AJ431" s="194">
        <f t="shared" si="462"/>
        <v>30274</v>
      </c>
      <c r="AK431" s="194">
        <f t="shared" si="459"/>
        <v>2522.8333333333335</v>
      </c>
      <c r="AL431" s="194">
        <f t="shared" si="463"/>
        <v>141473</v>
      </c>
      <c r="AM431" s="69">
        <v>9.5075391814602991E-2</v>
      </c>
    </row>
    <row r="432" spans="1:39" x14ac:dyDescent="0.3">
      <c r="A432" s="32">
        <v>43556</v>
      </c>
      <c r="B432" s="194">
        <f>'From State&amp;Country +Charts'!H445</f>
        <v>2628</v>
      </c>
      <c r="C432" s="194"/>
      <c r="D432" s="194">
        <f t="shared" si="444"/>
        <v>36492</v>
      </c>
      <c r="E432" s="194"/>
      <c r="F432" s="194">
        <f>'From State&amp;Country +Charts'!AN445</f>
        <v>1412</v>
      </c>
      <c r="G432" s="194"/>
      <c r="H432" s="194">
        <f t="shared" si="445"/>
        <v>18349</v>
      </c>
      <c r="I432" s="194"/>
      <c r="J432" s="194">
        <f>'From State&amp;Country +Charts'!AT445</f>
        <v>745</v>
      </c>
      <c r="K432" s="194"/>
      <c r="L432" s="194">
        <f t="shared" si="446"/>
        <v>9839</v>
      </c>
      <c r="M432" s="194"/>
      <c r="N432" s="4">
        <f>'From State&amp;Country +Charts'!F445</f>
        <v>542</v>
      </c>
      <c r="O432" s="194"/>
      <c r="P432" s="194">
        <f t="shared" si="447"/>
        <v>6763</v>
      </c>
      <c r="Q432" s="194"/>
      <c r="R432" s="4">
        <f>'From State&amp;Country +Charts'!O445</f>
        <v>424</v>
      </c>
      <c r="S432" s="194"/>
      <c r="T432" s="194">
        <f t="shared" si="448"/>
        <v>5827</v>
      </c>
      <c r="U432" s="52"/>
      <c r="V432" s="67">
        <f t="shared" si="449"/>
        <v>0.21270740590853907</v>
      </c>
      <c r="W432" s="67">
        <f t="shared" si="450"/>
        <v>0.11428571428571428</v>
      </c>
      <c r="X432" s="67">
        <f t="shared" si="451"/>
        <v>6.0299473897207606E-2</v>
      </c>
      <c r="Y432" s="7">
        <f t="shared" si="452"/>
        <v>4.3868878996357753E-2</v>
      </c>
      <c r="Z432" s="7">
        <f t="shared" si="453"/>
        <v>3.4318089842169164E-2</v>
      </c>
      <c r="AA432" s="52"/>
      <c r="AB432" s="52"/>
      <c r="AC432" s="194">
        <f>'From State&amp;Country +Charts'!BR445</f>
        <v>12355</v>
      </c>
      <c r="AD432" s="194">
        <f t="shared" si="461"/>
        <v>170532</v>
      </c>
      <c r="AE432" s="68">
        <f t="shared" si="455"/>
        <v>-8.9535740604274161E-2</v>
      </c>
      <c r="AF432" s="52"/>
      <c r="AG432" s="194">
        <f t="shared" si="456"/>
        <v>12355</v>
      </c>
      <c r="AH432" s="194">
        <v>5650</v>
      </c>
      <c r="AI432" s="194">
        <f t="shared" si="457"/>
        <v>6705</v>
      </c>
      <c r="AJ432" s="194">
        <f t="shared" si="462"/>
        <v>50767</v>
      </c>
      <c r="AK432" s="194">
        <f t="shared" si="459"/>
        <v>4230.583333333333</v>
      </c>
      <c r="AL432" s="194">
        <f t="shared" si="463"/>
        <v>119765</v>
      </c>
      <c r="AM432" s="69">
        <v>9.4779441521651159E-2</v>
      </c>
    </row>
    <row r="433" spans="1:39" x14ac:dyDescent="0.3">
      <c r="A433" s="32">
        <v>43586</v>
      </c>
      <c r="B433" s="194">
        <f>'From State&amp;Country +Charts'!H446</f>
        <v>2731</v>
      </c>
      <c r="C433" s="194"/>
      <c r="D433" s="194">
        <f t="shared" si="444"/>
        <v>36481</v>
      </c>
      <c r="E433" s="194"/>
      <c r="F433" s="194">
        <f>'From State&amp;Country +Charts'!AN446</f>
        <v>1508</v>
      </c>
      <c r="G433" s="194"/>
      <c r="H433" s="194">
        <f t="shared" si="445"/>
        <v>18407</v>
      </c>
      <c r="I433" s="194"/>
      <c r="J433" s="194">
        <f>'From State&amp;Country +Charts'!AT446</f>
        <v>741</v>
      </c>
      <c r="K433" s="194"/>
      <c r="L433" s="194">
        <f t="shared" si="446"/>
        <v>9867</v>
      </c>
      <c r="M433" s="194"/>
      <c r="N433" s="4">
        <f>'From State&amp;Country +Charts'!F446</f>
        <v>568</v>
      </c>
      <c r="O433" s="194"/>
      <c r="P433" s="194">
        <f t="shared" si="447"/>
        <v>6809</v>
      </c>
      <c r="Q433" s="194"/>
      <c r="R433" s="4">
        <f>'From State&amp;Country +Charts'!O446</f>
        <v>487</v>
      </c>
      <c r="S433" s="194"/>
      <c r="T433" s="194">
        <f t="shared" si="448"/>
        <v>5873</v>
      </c>
      <c r="U433" s="52"/>
      <c r="V433" s="67">
        <f t="shared" si="449"/>
        <v>0.20898377716559535</v>
      </c>
      <c r="W433" s="67">
        <f t="shared" si="450"/>
        <v>0.11539638812366085</v>
      </c>
      <c r="X433" s="67">
        <f t="shared" si="451"/>
        <v>5.6703397612488521E-2</v>
      </c>
      <c r="Y433" s="7">
        <f t="shared" si="452"/>
        <v>4.346495255586165E-2</v>
      </c>
      <c r="Z433" s="7">
        <f t="shared" si="453"/>
        <v>3.7266605448423633E-2</v>
      </c>
      <c r="AA433" s="52"/>
      <c r="AB433" s="52"/>
      <c r="AC433" s="194">
        <f>'From State&amp;Country +Charts'!BR446</f>
        <v>13068</v>
      </c>
      <c r="AD433" s="194">
        <f t="shared" si="461"/>
        <v>170967</v>
      </c>
      <c r="AE433" s="68">
        <f t="shared" si="455"/>
        <v>3.4433626217050595E-2</v>
      </c>
      <c r="AF433" s="52"/>
      <c r="AG433" s="194">
        <f t="shared" si="456"/>
        <v>13068</v>
      </c>
      <c r="AH433" s="194">
        <v>4528</v>
      </c>
      <c r="AI433" s="194">
        <f t="shared" si="457"/>
        <v>8540</v>
      </c>
      <c r="AJ433" s="194">
        <f t="shared" si="462"/>
        <v>74787</v>
      </c>
      <c r="AK433" s="194">
        <f t="shared" si="459"/>
        <v>6232.25</v>
      </c>
      <c r="AL433" s="194">
        <f t="shared" si="463"/>
        <v>96180</v>
      </c>
      <c r="AM433" s="69">
        <v>0.10001530456075911</v>
      </c>
    </row>
    <row r="434" spans="1:39" x14ac:dyDescent="0.3">
      <c r="A434" s="32">
        <v>43617</v>
      </c>
      <c r="B434" s="194">
        <f>'From State&amp;Country +Charts'!H447</f>
        <v>3080</v>
      </c>
      <c r="C434" s="194"/>
      <c r="D434" s="194">
        <f t="shared" si="444"/>
        <v>35925</v>
      </c>
      <c r="E434" s="194"/>
      <c r="F434" s="194">
        <f>'From State&amp;Country +Charts'!AN447</f>
        <v>1391</v>
      </c>
      <c r="G434" s="194"/>
      <c r="H434" s="194">
        <f t="shared" si="445"/>
        <v>17998</v>
      </c>
      <c r="I434" s="194"/>
      <c r="J434" s="194">
        <f>'From State&amp;Country +Charts'!AT447</f>
        <v>841</v>
      </c>
      <c r="K434" s="194"/>
      <c r="L434" s="194">
        <f t="shared" si="446"/>
        <v>9661</v>
      </c>
      <c r="M434" s="194"/>
      <c r="N434" s="4">
        <f>'From State&amp;Country +Charts'!F447</f>
        <v>602</v>
      </c>
      <c r="O434" s="194"/>
      <c r="P434" s="194">
        <f t="shared" si="447"/>
        <v>6698</v>
      </c>
      <c r="Q434" s="194"/>
      <c r="R434" s="4">
        <f>'From State&amp;Country +Charts'!O447</f>
        <v>468</v>
      </c>
      <c r="S434" s="194"/>
      <c r="T434" s="194">
        <f t="shared" si="448"/>
        <v>5761</v>
      </c>
      <c r="U434" s="52"/>
      <c r="V434" s="67">
        <f t="shared" si="449"/>
        <v>0.22150305645451276</v>
      </c>
      <c r="W434" s="67">
        <f t="shared" si="450"/>
        <v>0.10003595828838548</v>
      </c>
      <c r="X434" s="67">
        <f t="shared" si="451"/>
        <v>6.0481841064365334E-2</v>
      </c>
      <c r="Y434" s="7">
        <f t="shared" si="452"/>
        <v>4.3293779216109315E-2</v>
      </c>
      <c r="Z434" s="7">
        <f t="shared" si="453"/>
        <v>3.3656957928802592E-2</v>
      </c>
      <c r="AA434" s="52"/>
      <c r="AB434" s="52"/>
      <c r="AC434" s="194">
        <f>'From State&amp;Country +Charts'!BR447</f>
        <v>13905</v>
      </c>
      <c r="AD434" s="194">
        <f t="shared" si="461"/>
        <v>167444</v>
      </c>
      <c r="AE434" s="68">
        <f t="shared" si="455"/>
        <v>-0.20214597199908191</v>
      </c>
      <c r="AF434" s="52"/>
      <c r="AG434" s="194">
        <f t="shared" si="456"/>
        <v>13905</v>
      </c>
      <c r="AH434" s="194">
        <v>4359</v>
      </c>
      <c r="AI434" s="194">
        <f t="shared" si="457"/>
        <v>9546</v>
      </c>
      <c r="AJ434" s="194">
        <f t="shared" si="462"/>
        <v>84415</v>
      </c>
      <c r="AK434" s="194">
        <f t="shared" si="459"/>
        <v>7034.583333333333</v>
      </c>
      <c r="AL434" s="194">
        <f t="shared" si="463"/>
        <v>83029</v>
      </c>
      <c r="AM434" s="69">
        <v>9.1262135922330095E-2</v>
      </c>
    </row>
    <row r="435" spans="1:39" x14ac:dyDescent="0.3">
      <c r="A435" s="32">
        <v>43647</v>
      </c>
      <c r="B435" s="194">
        <f>'From State&amp;Country +Charts'!H448</f>
        <v>3509</v>
      </c>
      <c r="C435" s="194"/>
      <c r="D435" s="194">
        <f t="shared" si="444"/>
        <v>35843</v>
      </c>
      <c r="E435" s="194"/>
      <c r="F435" s="194">
        <f>'From State&amp;Country +Charts'!AN448</f>
        <v>1810</v>
      </c>
      <c r="G435" s="194"/>
      <c r="H435" s="194">
        <f t="shared" si="445"/>
        <v>18049</v>
      </c>
      <c r="I435" s="194"/>
      <c r="J435" s="194">
        <f>'From State&amp;Country +Charts'!AT448</f>
        <v>947</v>
      </c>
      <c r="K435" s="194"/>
      <c r="L435" s="194">
        <f t="shared" si="446"/>
        <v>9598</v>
      </c>
      <c r="M435" s="194"/>
      <c r="N435" s="4">
        <f>'From State&amp;Country +Charts'!F448</f>
        <v>686</v>
      </c>
      <c r="O435" s="194"/>
      <c r="P435" s="194">
        <f t="shared" si="447"/>
        <v>6800</v>
      </c>
      <c r="Q435" s="194"/>
      <c r="R435" s="4">
        <f>'From State&amp;Country +Charts'!O448</f>
        <v>475</v>
      </c>
      <c r="S435" s="194"/>
      <c r="T435" s="194">
        <f t="shared" si="448"/>
        <v>5673</v>
      </c>
      <c r="U435" s="52"/>
      <c r="V435" s="67">
        <f t="shared" si="449"/>
        <v>0.2124992430206504</v>
      </c>
      <c r="W435" s="67">
        <f t="shared" si="450"/>
        <v>0.10961060982256404</v>
      </c>
      <c r="X435" s="67">
        <f t="shared" si="451"/>
        <v>5.7348755525949251E-2</v>
      </c>
      <c r="Y435" s="7">
        <f t="shared" si="452"/>
        <v>4.1543026706231452E-2</v>
      </c>
      <c r="Z435" s="7">
        <f t="shared" si="453"/>
        <v>2.8765215284927027E-2</v>
      </c>
      <c r="AA435" s="52"/>
      <c r="AB435" s="52"/>
      <c r="AC435" s="194">
        <f>'From State&amp;Country +Charts'!BR448</f>
        <v>16513</v>
      </c>
      <c r="AD435" s="194">
        <f t="shared" si="461"/>
        <v>167059</v>
      </c>
      <c r="AE435" s="68">
        <f t="shared" si="455"/>
        <v>-2.2783761391880653E-2</v>
      </c>
      <c r="AF435" s="52"/>
      <c r="AG435" s="194">
        <f t="shared" si="456"/>
        <v>16513</v>
      </c>
      <c r="AH435" s="194">
        <v>5791</v>
      </c>
      <c r="AI435" s="194">
        <f t="shared" si="457"/>
        <v>10722</v>
      </c>
      <c r="AJ435" s="194">
        <f t="shared" si="462"/>
        <v>83358</v>
      </c>
      <c r="AK435" s="194">
        <f t="shared" si="459"/>
        <v>6946.5</v>
      </c>
      <c r="AL435" s="194">
        <f t="shared" si="463"/>
        <v>83701</v>
      </c>
      <c r="AM435" s="69">
        <v>9.6953915097196142E-2</v>
      </c>
    </row>
    <row r="436" spans="1:39" x14ac:dyDescent="0.3">
      <c r="A436" s="32">
        <v>43678</v>
      </c>
      <c r="B436" s="194">
        <f>'From State&amp;Country +Charts'!H449</f>
        <v>3584</v>
      </c>
      <c r="C436" s="194"/>
      <c r="D436" s="194">
        <f t="shared" si="444"/>
        <v>34870</v>
      </c>
      <c r="E436" s="194"/>
      <c r="F436" s="194">
        <f>'From State&amp;Country +Charts'!AN449</f>
        <v>2000</v>
      </c>
      <c r="G436" s="194"/>
      <c r="H436" s="194">
        <f t="shared" si="445"/>
        <v>17785</v>
      </c>
      <c r="I436" s="194"/>
      <c r="J436" s="194">
        <f>'From State&amp;Country +Charts'!AT449</f>
        <v>1009</v>
      </c>
      <c r="K436" s="194"/>
      <c r="L436" s="194">
        <f t="shared" si="446"/>
        <v>9361</v>
      </c>
      <c r="M436" s="194"/>
      <c r="N436" s="4">
        <f>'From State&amp;Country +Charts'!F449</f>
        <v>630</v>
      </c>
      <c r="O436" s="194"/>
      <c r="P436" s="194">
        <f t="shared" si="447"/>
        <v>6577</v>
      </c>
      <c r="Q436" s="194"/>
      <c r="R436" s="4">
        <f>'From State&amp;Country +Charts'!O449</f>
        <v>546</v>
      </c>
      <c r="S436" s="194"/>
      <c r="T436" s="194">
        <f t="shared" si="448"/>
        <v>5512</v>
      </c>
      <c r="U436" s="52"/>
      <c r="V436" s="67">
        <f t="shared" si="449"/>
        <v>0.20370580879845401</v>
      </c>
      <c r="W436" s="67">
        <f t="shared" si="450"/>
        <v>0.11367511651699443</v>
      </c>
      <c r="X436" s="67">
        <f t="shared" si="451"/>
        <v>5.734909628282369E-2</v>
      </c>
      <c r="Y436" s="7">
        <f t="shared" si="452"/>
        <v>3.5807661702853245E-2</v>
      </c>
      <c r="Z436" s="7">
        <f t="shared" si="453"/>
        <v>3.1033306809139478E-2</v>
      </c>
      <c r="AA436" s="52"/>
      <c r="AB436" s="52"/>
      <c r="AC436" s="194">
        <f>'From State&amp;Country +Charts'!BR449</f>
        <v>17594</v>
      </c>
      <c r="AD436" s="194">
        <f t="shared" si="461"/>
        <v>163194</v>
      </c>
      <c r="AE436" s="68">
        <f t="shared" si="455"/>
        <v>-0.18011090917563721</v>
      </c>
      <c r="AF436" s="52"/>
      <c r="AG436" s="194">
        <f t="shared" si="456"/>
        <v>17594</v>
      </c>
      <c r="AH436" s="194">
        <v>5661</v>
      </c>
      <c r="AI436" s="194">
        <f t="shared" si="457"/>
        <v>11933</v>
      </c>
      <c r="AJ436" s="194">
        <f t="shared" si="462"/>
        <v>82876</v>
      </c>
      <c r="AK436" s="194">
        <f t="shared" si="459"/>
        <v>6906.333333333333</v>
      </c>
      <c r="AL436" s="194">
        <f t="shared" si="463"/>
        <v>80318</v>
      </c>
      <c r="AM436" s="69">
        <v>9.7533249971581221E-2</v>
      </c>
    </row>
    <row r="437" spans="1:39" x14ac:dyDescent="0.3">
      <c r="A437" s="32">
        <v>43709</v>
      </c>
      <c r="B437" s="194">
        <f>'From State&amp;Country +Charts'!H450</f>
        <v>3320</v>
      </c>
      <c r="C437" s="194"/>
      <c r="D437" s="194">
        <f t="shared" si="444"/>
        <v>34945</v>
      </c>
      <c r="E437" s="194"/>
      <c r="F437" s="194">
        <f>'From State&amp;Country +Charts'!AN450</f>
        <v>1734</v>
      </c>
      <c r="G437" s="194"/>
      <c r="H437" s="194">
        <f t="shared" si="445"/>
        <v>18038</v>
      </c>
      <c r="I437" s="194"/>
      <c r="J437" s="194">
        <f>'From State&amp;Country +Charts'!AT450</f>
        <v>932</v>
      </c>
      <c r="K437" s="194"/>
      <c r="L437" s="194">
        <f t="shared" si="446"/>
        <v>9428</v>
      </c>
      <c r="M437" s="194"/>
      <c r="N437" s="4">
        <f>'From State&amp;Country +Charts'!F450</f>
        <v>580</v>
      </c>
      <c r="O437" s="194"/>
      <c r="P437" s="194">
        <f t="shared" si="447"/>
        <v>6547</v>
      </c>
      <c r="Q437" s="194"/>
      <c r="R437" s="4">
        <f>'From State&amp;Country +Charts'!O450</f>
        <v>439</v>
      </c>
      <c r="S437" s="194"/>
      <c r="T437" s="194">
        <f t="shared" si="448"/>
        <v>5437</v>
      </c>
      <c r="U437" s="52"/>
      <c r="V437" s="67">
        <f t="shared" si="449"/>
        <v>0.21111535037517487</v>
      </c>
      <c r="W437" s="67">
        <f t="shared" si="450"/>
        <v>0.11026325829835941</v>
      </c>
      <c r="X437" s="67">
        <f t="shared" si="451"/>
        <v>5.926491161134427E-2</v>
      </c>
      <c r="Y437" s="7">
        <f t="shared" si="452"/>
        <v>3.6881597354699223E-2</v>
      </c>
      <c r="Z437" s="7">
        <f t="shared" si="453"/>
        <v>2.791555385984993E-2</v>
      </c>
      <c r="AA437" s="52"/>
      <c r="AB437" s="52"/>
      <c r="AC437" s="194">
        <f>'From State&amp;Country +Charts'!BR450</f>
        <v>15726</v>
      </c>
      <c r="AD437" s="194">
        <f t="shared" si="461"/>
        <v>163599</v>
      </c>
      <c r="AE437" s="68">
        <f t="shared" si="455"/>
        <v>2.6434305854709184E-2</v>
      </c>
      <c r="AF437" s="52"/>
      <c r="AG437" s="194">
        <f t="shared" si="456"/>
        <v>15726</v>
      </c>
      <c r="AH437" s="194">
        <v>4934</v>
      </c>
      <c r="AI437" s="194">
        <f t="shared" si="457"/>
        <v>10792</v>
      </c>
      <c r="AJ437" s="194">
        <f t="shared" si="462"/>
        <v>87293</v>
      </c>
      <c r="AK437" s="194">
        <f t="shared" si="459"/>
        <v>7274.416666666667</v>
      </c>
      <c r="AL437" s="194">
        <f t="shared" si="463"/>
        <v>76306</v>
      </c>
      <c r="AM437" s="69">
        <v>9.7545466107083811E-2</v>
      </c>
    </row>
    <row r="438" spans="1:39" x14ac:dyDescent="0.3">
      <c r="A438" s="32">
        <v>43739</v>
      </c>
      <c r="B438" s="194">
        <f>'From State&amp;Country +Charts'!H451</f>
        <v>3185</v>
      </c>
      <c r="C438" s="194"/>
      <c r="D438" s="194">
        <f t="shared" ref="D438:D441" si="464">SUM(B427:B438)</f>
        <v>34802</v>
      </c>
      <c r="E438" s="194"/>
      <c r="F438" s="194">
        <f>'From State&amp;Country +Charts'!AN451</f>
        <v>1714</v>
      </c>
      <c r="G438" s="194"/>
      <c r="H438" s="194">
        <f t="shared" ref="H438:H441" si="465">SUM(F427:F438)</f>
        <v>17977</v>
      </c>
      <c r="I438" s="194"/>
      <c r="J438" s="194">
        <f>'From State&amp;Country +Charts'!AT451</f>
        <v>874</v>
      </c>
      <c r="K438" s="194"/>
      <c r="L438" s="194">
        <f t="shared" ref="L438:L441" si="466">SUM(J427:J438)</f>
        <v>9385</v>
      </c>
      <c r="M438" s="194"/>
      <c r="N438" s="4">
        <f>'From State&amp;Country +Charts'!F451</f>
        <v>591</v>
      </c>
      <c r="O438" s="194"/>
      <c r="P438" s="194">
        <f t="shared" ref="P438:P441" si="467">SUM(N427:N438)</f>
        <v>6483</v>
      </c>
      <c r="Q438" s="194"/>
      <c r="R438" s="4">
        <f>'From State&amp;Country +Charts'!O451</f>
        <v>515</v>
      </c>
      <c r="S438" s="194"/>
      <c r="T438" s="194">
        <f t="shared" ref="T438:T441" si="468">SUM(R427:R438)</f>
        <v>5390</v>
      </c>
      <c r="U438" s="52"/>
      <c r="V438" s="67">
        <f t="shared" ref="V438:V441" si="469">B438/AC438</f>
        <v>0.20425832104149297</v>
      </c>
      <c r="W438" s="67">
        <f t="shared" ref="W438:W441" si="470">F438/AC438</f>
        <v>0.1099211184505868</v>
      </c>
      <c r="X438" s="67">
        <f t="shared" ref="X438:X441" si="471">J438/AC438</f>
        <v>5.6050792022061181E-2</v>
      </c>
      <c r="Y438" s="7">
        <f t="shared" ref="Y438:Y441" si="472">N438/AC438</f>
        <v>3.7901622522926955E-2</v>
      </c>
      <c r="Z438" s="7">
        <f t="shared" ref="Z438:Z441" si="473">R438/AC438</f>
        <v>3.3027640607965113E-2</v>
      </c>
      <c r="AA438" s="52"/>
      <c r="AB438" s="52"/>
      <c r="AC438" s="194">
        <f>'From State&amp;Country +Charts'!BR451</f>
        <v>15593</v>
      </c>
      <c r="AD438" s="194">
        <f t="shared" ref="AD438" si="474">SUM(AC427:AC438)</f>
        <v>163212</v>
      </c>
      <c r="AE438" s="68">
        <f t="shared" ref="AE438:AE441" si="475">(AC438/AC426)-1</f>
        <v>-2.4217772215269107E-2</v>
      </c>
      <c r="AF438" s="52"/>
      <c r="AG438" s="194">
        <f t="shared" ref="AG438:AG441" si="476">AC438</f>
        <v>15593</v>
      </c>
      <c r="AH438" s="194">
        <v>6542</v>
      </c>
      <c r="AI438" s="194">
        <f t="shared" ref="AI438:AI441" si="477">AG438-AH438</f>
        <v>9051</v>
      </c>
      <c r="AJ438" s="194">
        <f t="shared" ref="AJ438" si="478">SUM(AI427:AI438)</f>
        <v>97510</v>
      </c>
      <c r="AK438" s="194">
        <f t="shared" ref="AK438:AK441" si="479">AJ438/12</f>
        <v>8125.833333333333</v>
      </c>
      <c r="AL438" s="194">
        <f t="shared" ref="AL438" si="480">SUM(AH427:AH438)</f>
        <v>65702</v>
      </c>
      <c r="AM438" s="69">
        <v>9.3695889181042782E-2</v>
      </c>
    </row>
    <row r="439" spans="1:39" x14ac:dyDescent="0.3">
      <c r="A439" s="32">
        <v>43770</v>
      </c>
      <c r="B439" s="194">
        <f>'From State&amp;Country +Charts'!H452</f>
        <v>2528</v>
      </c>
      <c r="C439" s="194"/>
      <c r="D439" s="194">
        <f t="shared" si="464"/>
        <v>34775</v>
      </c>
      <c r="E439" s="194"/>
      <c r="F439" s="194">
        <f>'From State&amp;Country +Charts'!AN452</f>
        <v>1323</v>
      </c>
      <c r="G439" s="194"/>
      <c r="H439" s="194">
        <f t="shared" si="465"/>
        <v>18072</v>
      </c>
      <c r="I439" s="194"/>
      <c r="J439" s="194">
        <f>'From State&amp;Country +Charts'!AT452</f>
        <v>687</v>
      </c>
      <c r="K439" s="194"/>
      <c r="L439" s="194">
        <f t="shared" si="466"/>
        <v>9403</v>
      </c>
      <c r="M439" s="194"/>
      <c r="N439" s="4">
        <f>'From State&amp;Country +Charts'!F452</f>
        <v>492</v>
      </c>
      <c r="O439" s="194"/>
      <c r="P439" s="194">
        <f t="shared" si="467"/>
        <v>6511</v>
      </c>
      <c r="Q439" s="194"/>
      <c r="R439" s="4">
        <f>'From State&amp;Country +Charts'!O452</f>
        <v>418</v>
      </c>
      <c r="S439" s="194"/>
      <c r="T439" s="194">
        <f t="shared" si="468"/>
        <v>5401</v>
      </c>
      <c r="U439" s="52"/>
      <c r="V439" s="67">
        <f t="shared" si="469"/>
        <v>0.21195606606858389</v>
      </c>
      <c r="W439" s="67">
        <f t="shared" si="470"/>
        <v>0.11092479248763309</v>
      </c>
      <c r="X439" s="67">
        <f t="shared" si="471"/>
        <v>5.7600402448226715E-2</v>
      </c>
      <c r="Y439" s="7">
        <f t="shared" si="472"/>
        <v>4.1250943238031357E-2</v>
      </c>
      <c r="Z439" s="7">
        <f t="shared" si="473"/>
        <v>3.504653307621363E-2</v>
      </c>
      <c r="AA439" s="52"/>
      <c r="AB439" s="52"/>
      <c r="AC439" s="194">
        <f>'From State&amp;Country +Charts'!BR452</f>
        <v>11927</v>
      </c>
      <c r="AD439" s="194">
        <f t="shared" ref="AD439:AD441" si="481">SUM(AC428:AC439)</f>
        <v>163388</v>
      </c>
      <c r="AE439" s="68">
        <f t="shared" si="475"/>
        <v>1.497744872776785E-2</v>
      </c>
      <c r="AF439" s="52"/>
      <c r="AG439" s="194">
        <f t="shared" si="476"/>
        <v>11927</v>
      </c>
      <c r="AH439" s="194">
        <v>5346</v>
      </c>
      <c r="AI439" s="194">
        <f t="shared" si="477"/>
        <v>6581</v>
      </c>
      <c r="AJ439" s="194">
        <f t="shared" ref="AJ439:AJ441" si="482">SUM(AI428:AI439)</f>
        <v>99634</v>
      </c>
      <c r="AK439" s="194">
        <f t="shared" si="479"/>
        <v>8302.8333333333339</v>
      </c>
      <c r="AL439" s="194">
        <f t="shared" ref="AL439:AL441" si="483">SUM(AH428:AH439)</f>
        <v>63754</v>
      </c>
      <c r="AM439" s="69">
        <v>9.3233839188396075E-2</v>
      </c>
    </row>
    <row r="440" spans="1:39" x14ac:dyDescent="0.3">
      <c r="A440" s="32">
        <v>43800</v>
      </c>
      <c r="B440" s="194">
        <f>'From State&amp;Country +Charts'!H453</f>
        <v>2506</v>
      </c>
      <c r="C440" s="194"/>
      <c r="D440" s="194">
        <f t="shared" si="464"/>
        <v>34976</v>
      </c>
      <c r="E440" s="194"/>
      <c r="F440" s="194">
        <f>'From State&amp;Country +Charts'!AN453</f>
        <v>1279</v>
      </c>
      <c r="G440" s="194"/>
      <c r="H440" s="194">
        <f t="shared" si="465"/>
        <v>18140</v>
      </c>
      <c r="I440" s="194"/>
      <c r="J440" s="194">
        <f>'From State&amp;Country +Charts'!AT453</f>
        <v>682</v>
      </c>
      <c r="K440" s="194"/>
      <c r="L440" s="194">
        <f t="shared" si="466"/>
        <v>9518</v>
      </c>
      <c r="M440" s="194"/>
      <c r="N440" s="4">
        <f>'From State&amp;Country +Charts'!F453</f>
        <v>414</v>
      </c>
      <c r="O440" s="194"/>
      <c r="P440" s="194">
        <f t="shared" si="467"/>
        <v>6521</v>
      </c>
      <c r="Q440" s="194"/>
      <c r="R440" s="4">
        <f>'From State&amp;Country +Charts'!O453</f>
        <v>378</v>
      </c>
      <c r="S440" s="194"/>
      <c r="T440" s="194">
        <f t="shared" si="468"/>
        <v>5419</v>
      </c>
      <c r="U440" s="52"/>
      <c r="V440" s="67">
        <f t="shared" si="469"/>
        <v>0.22279516358463727</v>
      </c>
      <c r="W440" s="67">
        <f t="shared" si="470"/>
        <v>0.11370910384068279</v>
      </c>
      <c r="X440" s="67">
        <f t="shared" si="471"/>
        <v>6.0633001422475109E-2</v>
      </c>
      <c r="Y440" s="7">
        <f t="shared" si="472"/>
        <v>3.6806543385490754E-2</v>
      </c>
      <c r="Z440" s="7">
        <f t="shared" si="473"/>
        <v>3.3605974395448081E-2</v>
      </c>
      <c r="AA440" s="52"/>
      <c r="AB440" s="52"/>
      <c r="AC440" s="194">
        <f>'From State&amp;Country +Charts'!BR453</f>
        <v>11248</v>
      </c>
      <c r="AD440" s="194">
        <f t="shared" si="481"/>
        <v>164024</v>
      </c>
      <c r="AE440" s="68">
        <f t="shared" si="475"/>
        <v>5.9932152280437245E-2</v>
      </c>
      <c r="AF440" s="52"/>
      <c r="AG440" s="194">
        <f t="shared" si="476"/>
        <v>11248</v>
      </c>
      <c r="AH440" s="194">
        <v>5374</v>
      </c>
      <c r="AI440" s="194">
        <f t="shared" si="477"/>
        <v>5874</v>
      </c>
      <c r="AJ440" s="194">
        <f t="shared" si="482"/>
        <v>98634</v>
      </c>
      <c r="AK440" s="194">
        <f t="shared" si="479"/>
        <v>8219.5</v>
      </c>
      <c r="AL440" s="194">
        <f t="shared" si="483"/>
        <v>65390</v>
      </c>
      <c r="AM440" s="69">
        <v>0.1033072546230441</v>
      </c>
    </row>
    <row r="441" spans="1:39" x14ac:dyDescent="0.3">
      <c r="A441" s="32">
        <v>43831</v>
      </c>
      <c r="B441" s="194">
        <f>'From State&amp;Country +Charts'!H454</f>
        <v>2700</v>
      </c>
      <c r="C441" s="194"/>
      <c r="D441" s="194">
        <f t="shared" si="464"/>
        <v>34774</v>
      </c>
      <c r="E441" s="194"/>
      <c r="F441" s="194">
        <f>'From State&amp;Country +Charts'!AN454</f>
        <v>1515</v>
      </c>
      <c r="G441" s="194"/>
      <c r="H441" s="194">
        <f t="shared" si="465"/>
        <v>18209</v>
      </c>
      <c r="I441" s="194"/>
      <c r="J441" s="194">
        <f>'From State&amp;Country +Charts'!AT454</f>
        <v>771</v>
      </c>
      <c r="K441" s="194"/>
      <c r="L441" s="194">
        <f t="shared" si="466"/>
        <v>9594</v>
      </c>
      <c r="M441" s="194"/>
      <c r="N441" s="4">
        <f>'From State&amp;Country +Charts'!F454</f>
        <v>548</v>
      </c>
      <c r="O441" s="194"/>
      <c r="P441" s="194">
        <f t="shared" si="467"/>
        <v>6561</v>
      </c>
      <c r="Q441" s="194"/>
      <c r="R441" s="4">
        <f>'From State&amp;Country +Charts'!O454</f>
        <v>469</v>
      </c>
      <c r="S441" s="194"/>
      <c r="T441" s="194">
        <f t="shared" si="468"/>
        <v>5434</v>
      </c>
      <c r="U441" s="52"/>
      <c r="V441" s="67">
        <f t="shared" si="469"/>
        <v>0.20764438975621011</v>
      </c>
      <c r="W441" s="67">
        <f t="shared" si="470"/>
        <v>0.11651157425209567</v>
      </c>
      <c r="X441" s="67">
        <f t="shared" si="471"/>
        <v>5.9294009074828888E-2</v>
      </c>
      <c r="Y441" s="7">
        <f t="shared" si="472"/>
        <v>4.2144120587556719E-2</v>
      </c>
      <c r="Z441" s="7">
        <f t="shared" si="473"/>
        <v>3.6068599553949088E-2</v>
      </c>
      <c r="AA441" s="52"/>
      <c r="AB441" s="52"/>
      <c r="AC441" s="194">
        <f>'From State&amp;Country +Charts'!BR454</f>
        <v>13003</v>
      </c>
      <c r="AD441" s="194">
        <f t="shared" si="481"/>
        <v>164114</v>
      </c>
      <c r="AE441" s="68">
        <f t="shared" si="475"/>
        <v>6.9697204367691334E-3</v>
      </c>
      <c r="AF441" s="52"/>
      <c r="AG441" s="194">
        <f t="shared" si="476"/>
        <v>13003</v>
      </c>
      <c r="AH441" s="194">
        <v>6486</v>
      </c>
      <c r="AI441" s="194">
        <f t="shared" si="477"/>
        <v>6517</v>
      </c>
      <c r="AJ441" s="194">
        <f t="shared" si="482"/>
        <v>96727</v>
      </c>
      <c r="AK441" s="194">
        <f t="shared" si="479"/>
        <v>8060.583333333333</v>
      </c>
      <c r="AL441" s="194">
        <f t="shared" si="483"/>
        <v>67387</v>
      </c>
      <c r="AM441" s="69">
        <v>0.10382219487810505</v>
      </c>
    </row>
    <row r="442" spans="1:39" x14ac:dyDescent="0.3">
      <c r="A442" s="32">
        <v>43862</v>
      </c>
      <c r="B442" s="194">
        <f>'From State&amp;Country +Charts'!H455</f>
        <v>2696</v>
      </c>
      <c r="C442" s="194"/>
      <c r="D442" s="194">
        <f t="shared" ref="D442:D451" si="484">SUM(B431:B442)</f>
        <v>35352</v>
      </c>
      <c r="E442" s="194"/>
      <c r="F442" s="194">
        <f>'From State&amp;Country +Charts'!AN455</f>
        <v>1461</v>
      </c>
      <c r="G442" s="194"/>
      <c r="H442" s="194">
        <f t="shared" ref="H442:H451" si="485">SUM(F431:F442)</f>
        <v>18632</v>
      </c>
      <c r="I442" s="194"/>
      <c r="J442" s="194">
        <f>'From State&amp;Country +Charts'!AT455</f>
        <v>809</v>
      </c>
      <c r="K442" s="194"/>
      <c r="L442" s="194">
        <f t="shared" ref="L442:L451" si="486">SUM(J431:J442)</f>
        <v>9804</v>
      </c>
      <c r="M442" s="194"/>
      <c r="N442" s="4">
        <f>'From State&amp;Country +Charts'!F455</f>
        <v>501</v>
      </c>
      <c r="O442" s="194"/>
      <c r="P442" s="194">
        <f t="shared" ref="P442:P451" si="487">SUM(N431:N442)</f>
        <v>6682</v>
      </c>
      <c r="Q442" s="194"/>
      <c r="R442" s="4">
        <f>'From State&amp;Country +Charts'!O455</f>
        <v>443</v>
      </c>
      <c r="S442" s="194"/>
      <c r="T442" s="194">
        <f t="shared" ref="T442:T451" si="488">SUM(R431:R442)</f>
        <v>5543</v>
      </c>
      <c r="U442" s="52"/>
      <c r="V442" s="67">
        <f t="shared" ref="V442:V443" si="489">B442/AC442</f>
        <v>0.20858800773694391</v>
      </c>
      <c r="W442" s="67">
        <f t="shared" ref="W442:W443" si="490">F442/AC442</f>
        <v>0.11303675048355899</v>
      </c>
      <c r="X442" s="67">
        <f t="shared" ref="X442:X443" si="491">J442/AC442</f>
        <v>6.2591876208897487E-2</v>
      </c>
      <c r="Y442" s="7">
        <f t="shared" ref="Y442:Y443" si="492">N442/AC442</f>
        <v>3.8762088974854933E-2</v>
      </c>
      <c r="Z442" s="7">
        <f t="shared" ref="Z442:Z443" si="493">R442/AC442</f>
        <v>3.4274661508704063E-2</v>
      </c>
      <c r="AA442" s="52"/>
      <c r="AB442" s="52"/>
      <c r="AC442" s="194">
        <f>'From State&amp;Country +Charts'!BR455</f>
        <v>12925</v>
      </c>
      <c r="AD442" s="194">
        <f t="shared" ref="AD442" si="494">SUM(AC431:AC442)</f>
        <v>167320</v>
      </c>
      <c r="AE442" s="68">
        <f t="shared" ref="AE442:AE451" si="495">(AC442/AC430)-1</f>
        <v>0.329869328120177</v>
      </c>
      <c r="AF442" s="52"/>
      <c r="AG442" s="194">
        <f t="shared" ref="AG442:AG451" si="496">AC442</f>
        <v>12925</v>
      </c>
      <c r="AH442" s="194">
        <v>5743</v>
      </c>
      <c r="AI442" s="194">
        <f t="shared" ref="AI442:AI451" si="497">AG442-AH442</f>
        <v>7182</v>
      </c>
      <c r="AJ442" s="194">
        <f t="shared" ref="AJ442" si="498">SUM(AI431:AI442)</f>
        <v>97854</v>
      </c>
      <c r="AK442" s="194">
        <f t="shared" ref="AK442:AK451" si="499">AJ442/12</f>
        <v>8154.5</v>
      </c>
      <c r="AL442" s="194">
        <f t="shared" ref="AL442" si="500">SUM(AH431:AH442)</f>
        <v>69466</v>
      </c>
      <c r="AM442" s="69">
        <v>9.5319148936170217E-2</v>
      </c>
    </row>
    <row r="443" spans="1:39" x14ac:dyDescent="0.3">
      <c r="A443" s="32">
        <v>43891</v>
      </c>
      <c r="B443" s="194">
        <f>'From State&amp;Country +Charts'!H456</f>
        <v>1546</v>
      </c>
      <c r="C443" s="194"/>
      <c r="D443" s="194">
        <f t="shared" si="484"/>
        <v>34013</v>
      </c>
      <c r="E443" s="194"/>
      <c r="F443" s="194">
        <f>'From State&amp;Country +Charts'!AN456</f>
        <v>894</v>
      </c>
      <c r="G443" s="194"/>
      <c r="H443" s="194">
        <f t="shared" si="485"/>
        <v>18041</v>
      </c>
      <c r="I443" s="194"/>
      <c r="J443" s="194">
        <f>'From State&amp;Country +Charts'!AT456</f>
        <v>373</v>
      </c>
      <c r="K443" s="194"/>
      <c r="L443" s="194">
        <f t="shared" si="486"/>
        <v>9411</v>
      </c>
      <c r="M443" s="194"/>
      <c r="N443" s="4">
        <f>'From State&amp;Country +Charts'!F456</f>
        <v>310</v>
      </c>
      <c r="O443" s="194"/>
      <c r="P443" s="194">
        <f t="shared" si="487"/>
        <v>6464</v>
      </c>
      <c r="Q443" s="194"/>
      <c r="R443" s="4">
        <f>'From State&amp;Country +Charts'!O456</f>
        <v>268</v>
      </c>
      <c r="S443" s="194"/>
      <c r="T443" s="194">
        <f t="shared" si="488"/>
        <v>5330</v>
      </c>
      <c r="U443" s="52"/>
      <c r="V443" s="67">
        <f t="shared" si="489"/>
        <v>0.20994024986420423</v>
      </c>
      <c r="W443" s="67">
        <f t="shared" si="490"/>
        <v>0.121401412275937</v>
      </c>
      <c r="X443" s="67">
        <f t="shared" si="491"/>
        <v>5.0651819663226509E-2</v>
      </c>
      <c r="Y443" s="7">
        <f t="shared" si="492"/>
        <v>4.2096686583378597E-2</v>
      </c>
      <c r="Z443" s="7">
        <f t="shared" si="493"/>
        <v>3.6393264530146657E-2</v>
      </c>
      <c r="AA443" s="52"/>
      <c r="AB443" s="52"/>
      <c r="AC443" s="194">
        <f>'From State&amp;Country +Charts'!BR456</f>
        <v>7364</v>
      </c>
      <c r="AD443" s="194">
        <f t="shared" ref="AD443:AD451" si="501">SUM(AC432:AC443)</f>
        <v>161221</v>
      </c>
      <c r="AE443" s="68">
        <f t="shared" si="495"/>
        <v>-0.45301938646661222</v>
      </c>
      <c r="AF443" s="52"/>
      <c r="AG443" s="194">
        <f t="shared" si="496"/>
        <v>7364</v>
      </c>
      <c r="AH443" s="194">
        <v>3589</v>
      </c>
      <c r="AI443" s="194">
        <f t="shared" si="497"/>
        <v>3775</v>
      </c>
      <c r="AJ443" s="194">
        <f t="shared" ref="AJ443:AJ451" si="502">SUM(AI432:AI443)</f>
        <v>97218</v>
      </c>
      <c r="AK443" s="194">
        <f t="shared" si="499"/>
        <v>8101.5</v>
      </c>
      <c r="AL443" s="194">
        <f t="shared" ref="AL443:AL451" si="503">SUM(AH432:AH443)</f>
        <v>64003</v>
      </c>
      <c r="AM443" s="69">
        <v>0.11556219445953286</v>
      </c>
    </row>
    <row r="444" spans="1:39" x14ac:dyDescent="0.3">
      <c r="A444" s="32">
        <v>43922</v>
      </c>
      <c r="B444" s="194">
        <f>'From State&amp;Country +Charts'!H457</f>
        <v>0</v>
      </c>
      <c r="C444" s="194"/>
      <c r="D444" s="194">
        <f t="shared" si="484"/>
        <v>31385</v>
      </c>
      <c r="E444" s="194"/>
      <c r="F444" s="194">
        <f>'From State&amp;Country +Charts'!AN457</f>
        <v>0</v>
      </c>
      <c r="G444" s="194"/>
      <c r="H444" s="194">
        <f t="shared" si="485"/>
        <v>16629</v>
      </c>
      <c r="I444" s="194"/>
      <c r="J444" s="194">
        <f>'From State&amp;Country +Charts'!AT457</f>
        <v>0</v>
      </c>
      <c r="K444" s="194"/>
      <c r="L444" s="194">
        <f t="shared" si="486"/>
        <v>8666</v>
      </c>
      <c r="M444" s="194"/>
      <c r="N444" s="4">
        <f>'From State&amp;Country +Charts'!F457</f>
        <v>0</v>
      </c>
      <c r="O444" s="194"/>
      <c r="P444" s="194">
        <f t="shared" si="487"/>
        <v>5922</v>
      </c>
      <c r="Q444" s="194"/>
      <c r="R444" s="4">
        <f>'From State&amp;Country +Charts'!O457</f>
        <v>0</v>
      </c>
      <c r="S444" s="194"/>
      <c r="T444" s="194">
        <f t="shared" si="488"/>
        <v>4906</v>
      </c>
      <c r="U444" s="52"/>
      <c r="V444" s="67">
        <f>IFERROR(B444/AC444,0)</f>
        <v>0</v>
      </c>
      <c r="W444" s="67">
        <f>IFERROR(F444/AC444,0)</f>
        <v>0</v>
      </c>
      <c r="X444" s="67">
        <f>IFERROR(J444/AC444,0)</f>
        <v>0</v>
      </c>
      <c r="Y444" s="7">
        <f>IFERROR(N444/AC444,0)</f>
        <v>0</v>
      </c>
      <c r="Z444" s="7">
        <f>IFERROR(R444/AC444,0)</f>
        <v>0</v>
      </c>
      <c r="AA444" s="52"/>
      <c r="AB444" s="52"/>
      <c r="AC444" s="194">
        <f>'From State&amp;Country +Charts'!BR457</f>
        <v>0</v>
      </c>
      <c r="AD444" s="194">
        <f t="shared" si="501"/>
        <v>148866</v>
      </c>
      <c r="AE444" s="68">
        <f t="shared" si="495"/>
        <v>-1</v>
      </c>
      <c r="AF444" s="52"/>
      <c r="AG444" s="194">
        <f t="shared" si="496"/>
        <v>0</v>
      </c>
      <c r="AH444" s="194">
        <v>1836</v>
      </c>
      <c r="AI444" s="194">
        <f t="shared" si="497"/>
        <v>-1836</v>
      </c>
      <c r="AJ444" s="194">
        <f t="shared" si="502"/>
        <v>88677</v>
      </c>
      <c r="AK444" s="194">
        <f t="shared" si="499"/>
        <v>7389.75</v>
      </c>
      <c r="AL444" s="194">
        <f t="shared" si="503"/>
        <v>60189</v>
      </c>
      <c r="AM444" s="69">
        <v>0</v>
      </c>
    </row>
    <row r="445" spans="1:39" x14ac:dyDescent="0.3">
      <c r="A445" s="32">
        <v>43952</v>
      </c>
      <c r="B445" s="194">
        <f>'From State&amp;Country +Charts'!H458</f>
        <v>3</v>
      </c>
      <c r="C445" s="194"/>
      <c r="D445" s="194">
        <f t="shared" si="484"/>
        <v>28657</v>
      </c>
      <c r="E445" s="194"/>
      <c r="F445" s="194">
        <f>'From State&amp;Country +Charts'!AN458</f>
        <v>2</v>
      </c>
      <c r="G445" s="194"/>
      <c r="H445" s="194">
        <f t="shared" si="485"/>
        <v>15123</v>
      </c>
      <c r="I445" s="194"/>
      <c r="J445" s="194">
        <f>'From State&amp;Country +Charts'!AT458</f>
        <v>2</v>
      </c>
      <c r="K445" s="194"/>
      <c r="L445" s="194">
        <f t="shared" si="486"/>
        <v>7927</v>
      </c>
      <c r="M445" s="194"/>
      <c r="N445" s="4">
        <f>'From State&amp;Country +Charts'!F458</f>
        <v>1</v>
      </c>
      <c r="O445" s="194"/>
      <c r="P445" s="194">
        <f t="shared" si="487"/>
        <v>5355</v>
      </c>
      <c r="Q445" s="194"/>
      <c r="R445" s="4">
        <f>'From State&amp;Country +Charts'!O458</f>
        <v>0</v>
      </c>
      <c r="S445" s="194"/>
      <c r="T445" s="194">
        <f t="shared" si="488"/>
        <v>4419</v>
      </c>
      <c r="U445" s="52"/>
      <c r="V445" s="67">
        <f t="shared" ref="V445:V451" si="504">B445/AC445</f>
        <v>0.13043478260869565</v>
      </c>
      <c r="W445" s="67">
        <f t="shared" ref="W445:W451" si="505">F445/AC445</f>
        <v>8.6956521739130432E-2</v>
      </c>
      <c r="X445" s="67">
        <f t="shared" ref="X445:X451" si="506">J445/AC445</f>
        <v>8.6956521739130432E-2</v>
      </c>
      <c r="Y445" s="7">
        <f t="shared" ref="Y445:Y451" si="507">N445/AC445</f>
        <v>4.3478260869565216E-2</v>
      </c>
      <c r="Z445" s="7">
        <f t="shared" ref="Z445:Z451" si="508">R445/AC445</f>
        <v>0</v>
      </c>
      <c r="AA445" s="52"/>
      <c r="AB445" s="52"/>
      <c r="AC445" s="194">
        <f>'From State&amp;Country +Charts'!BR458</f>
        <v>23</v>
      </c>
      <c r="AD445" s="194">
        <f t="shared" si="501"/>
        <v>135821</v>
      </c>
      <c r="AE445" s="68">
        <f t="shared" si="495"/>
        <v>-0.99823997551270283</v>
      </c>
      <c r="AF445" s="52"/>
      <c r="AG445" s="194">
        <f t="shared" si="496"/>
        <v>23</v>
      </c>
      <c r="AH445" s="194">
        <v>3702</v>
      </c>
      <c r="AI445" s="194">
        <f t="shared" si="497"/>
        <v>-3679</v>
      </c>
      <c r="AJ445" s="194">
        <f t="shared" si="502"/>
        <v>76458</v>
      </c>
      <c r="AK445" s="194">
        <f t="shared" si="499"/>
        <v>6371.5</v>
      </c>
      <c r="AL445" s="194">
        <f t="shared" si="503"/>
        <v>59363</v>
      </c>
      <c r="AM445" s="69">
        <v>0</v>
      </c>
    </row>
    <row r="446" spans="1:39" x14ac:dyDescent="0.3">
      <c r="A446" s="32">
        <v>43983</v>
      </c>
      <c r="B446" s="194">
        <f>'From State&amp;Country +Charts'!H459</f>
        <v>338</v>
      </c>
      <c r="C446" s="194"/>
      <c r="D446" s="194">
        <f t="shared" si="484"/>
        <v>25915</v>
      </c>
      <c r="E446" s="194"/>
      <c r="F446" s="194">
        <f>'From State&amp;Country +Charts'!AN459</f>
        <v>85</v>
      </c>
      <c r="G446" s="194"/>
      <c r="H446" s="194">
        <f t="shared" si="485"/>
        <v>13817</v>
      </c>
      <c r="I446" s="194"/>
      <c r="J446" s="194">
        <f>'From State&amp;Country +Charts'!AT459</f>
        <v>78</v>
      </c>
      <c r="K446" s="194"/>
      <c r="L446" s="194">
        <f t="shared" si="486"/>
        <v>7164</v>
      </c>
      <c r="M446" s="194"/>
      <c r="N446" s="4">
        <f>'From State&amp;Country +Charts'!F459</f>
        <v>62</v>
      </c>
      <c r="O446" s="194"/>
      <c r="P446" s="194">
        <f t="shared" si="487"/>
        <v>4815</v>
      </c>
      <c r="Q446" s="194"/>
      <c r="R446" s="4">
        <f>'From State&amp;Country +Charts'!O459</f>
        <v>41</v>
      </c>
      <c r="S446" s="194"/>
      <c r="T446" s="194">
        <f t="shared" si="488"/>
        <v>3992</v>
      </c>
      <c r="U446" s="52"/>
      <c r="V446" s="67">
        <f t="shared" si="504"/>
        <v>0.25299401197604793</v>
      </c>
      <c r="W446" s="67">
        <f t="shared" si="505"/>
        <v>6.3622754491017966E-2</v>
      </c>
      <c r="X446" s="67">
        <f t="shared" si="506"/>
        <v>5.8383233532934134E-2</v>
      </c>
      <c r="Y446" s="7">
        <f t="shared" si="507"/>
        <v>4.6407185628742513E-2</v>
      </c>
      <c r="Z446" s="7">
        <f t="shared" si="508"/>
        <v>3.0688622754491017E-2</v>
      </c>
      <c r="AA446" s="52"/>
      <c r="AB446" s="52"/>
      <c r="AC446" s="194">
        <f>'From State&amp;Country +Charts'!BR459</f>
        <v>1336</v>
      </c>
      <c r="AD446" s="194">
        <f t="shared" si="501"/>
        <v>123252</v>
      </c>
      <c r="AE446" s="68">
        <f t="shared" si="495"/>
        <v>-0.90391945343401658</v>
      </c>
      <c r="AF446" s="52"/>
      <c r="AG446" s="194">
        <f t="shared" si="496"/>
        <v>1336</v>
      </c>
      <c r="AH446" s="194">
        <v>4395</v>
      </c>
      <c r="AI446" s="194">
        <f t="shared" si="497"/>
        <v>-3059</v>
      </c>
      <c r="AJ446" s="194">
        <f t="shared" si="502"/>
        <v>63853</v>
      </c>
      <c r="AK446" s="194">
        <f t="shared" si="499"/>
        <v>5321.083333333333</v>
      </c>
      <c r="AL446" s="194">
        <f t="shared" si="503"/>
        <v>59399</v>
      </c>
      <c r="AM446" s="69">
        <v>9.730538922155689E-2</v>
      </c>
    </row>
    <row r="447" spans="1:39" x14ac:dyDescent="0.3">
      <c r="A447" s="32">
        <v>44013</v>
      </c>
      <c r="B447" s="194">
        <f>'From State&amp;Country +Charts'!H460</f>
        <v>2139</v>
      </c>
      <c r="C447" s="194"/>
      <c r="D447" s="194">
        <f t="shared" si="484"/>
        <v>24545</v>
      </c>
      <c r="E447" s="194"/>
      <c r="F447" s="194">
        <f>'From State&amp;Country +Charts'!AN460</f>
        <v>919</v>
      </c>
      <c r="G447" s="194"/>
      <c r="H447" s="194">
        <f t="shared" si="485"/>
        <v>12926</v>
      </c>
      <c r="I447" s="194"/>
      <c r="J447" s="194">
        <f>'From State&amp;Country +Charts'!AT460</f>
        <v>559</v>
      </c>
      <c r="K447" s="194"/>
      <c r="L447" s="194">
        <f t="shared" si="486"/>
        <v>6776</v>
      </c>
      <c r="M447" s="194"/>
      <c r="N447" s="4">
        <f>'From State&amp;Country +Charts'!F460</f>
        <v>328</v>
      </c>
      <c r="O447" s="194"/>
      <c r="P447" s="194">
        <f t="shared" si="487"/>
        <v>4457</v>
      </c>
      <c r="Q447" s="194"/>
      <c r="R447" s="4">
        <f>'From State&amp;Country +Charts'!O460</f>
        <v>293</v>
      </c>
      <c r="S447" s="194"/>
      <c r="T447" s="194">
        <f t="shared" si="488"/>
        <v>3810</v>
      </c>
      <c r="U447" s="52"/>
      <c r="V447" s="67">
        <f t="shared" si="504"/>
        <v>0.24342779105496756</v>
      </c>
      <c r="W447" s="67">
        <f t="shared" si="505"/>
        <v>0.10458632070103561</v>
      </c>
      <c r="X447" s="67">
        <f t="shared" si="506"/>
        <v>6.3616706498236031E-2</v>
      </c>
      <c r="Y447" s="7">
        <f t="shared" si="507"/>
        <v>3.7327870718106296E-2</v>
      </c>
      <c r="Z447" s="7">
        <f t="shared" si="508"/>
        <v>3.3344713781722997E-2</v>
      </c>
      <c r="AA447" s="52"/>
      <c r="AB447" s="52"/>
      <c r="AC447" s="194">
        <f>'From State&amp;Country +Charts'!BR460</f>
        <v>8787</v>
      </c>
      <c r="AD447" s="194">
        <f t="shared" si="501"/>
        <v>115526</v>
      </c>
      <c r="AE447" s="68">
        <f t="shared" si="495"/>
        <v>-0.46787379640283411</v>
      </c>
      <c r="AF447" s="52"/>
      <c r="AG447" s="194">
        <f t="shared" si="496"/>
        <v>8787</v>
      </c>
      <c r="AH447" s="194">
        <v>8247</v>
      </c>
      <c r="AI447" s="194">
        <f t="shared" si="497"/>
        <v>540</v>
      </c>
      <c r="AJ447" s="194">
        <f t="shared" si="502"/>
        <v>53671</v>
      </c>
      <c r="AK447" s="194">
        <f t="shared" si="499"/>
        <v>4472.583333333333</v>
      </c>
      <c r="AL447" s="194">
        <f t="shared" si="503"/>
        <v>61855</v>
      </c>
      <c r="AM447" s="69">
        <v>0.13827244793444862</v>
      </c>
    </row>
    <row r="448" spans="1:39" x14ac:dyDescent="0.3">
      <c r="A448" s="32">
        <v>44044</v>
      </c>
      <c r="B448" s="194">
        <f>'From State&amp;Country +Charts'!H461</f>
        <v>3087</v>
      </c>
      <c r="C448" s="194"/>
      <c r="D448" s="194">
        <f t="shared" si="484"/>
        <v>24048</v>
      </c>
      <c r="E448" s="194"/>
      <c r="F448" s="194">
        <f>'From State&amp;Country +Charts'!AN461</f>
        <v>1517</v>
      </c>
      <c r="G448" s="194"/>
      <c r="H448" s="194">
        <f t="shared" si="485"/>
        <v>12443</v>
      </c>
      <c r="I448" s="194"/>
      <c r="J448" s="194">
        <f>'From State&amp;Country +Charts'!AT461</f>
        <v>754</v>
      </c>
      <c r="K448" s="194"/>
      <c r="L448" s="194">
        <f t="shared" si="486"/>
        <v>6521</v>
      </c>
      <c r="M448" s="194"/>
      <c r="N448" s="4">
        <f>'From State&amp;Country +Charts'!F461</f>
        <v>499</v>
      </c>
      <c r="O448" s="194"/>
      <c r="P448" s="194">
        <f t="shared" si="487"/>
        <v>4326</v>
      </c>
      <c r="Q448" s="194"/>
      <c r="R448" s="4">
        <f>'From State&amp;Country +Charts'!O461</f>
        <v>456</v>
      </c>
      <c r="S448" s="194"/>
      <c r="T448" s="194">
        <f t="shared" si="488"/>
        <v>3720</v>
      </c>
      <c r="U448" s="52"/>
      <c r="V448" s="67">
        <f t="shared" si="504"/>
        <v>0.23731549815498154</v>
      </c>
      <c r="W448" s="67">
        <f t="shared" si="505"/>
        <v>0.11662054120541206</v>
      </c>
      <c r="X448" s="67">
        <f t="shared" si="506"/>
        <v>5.7964329643296432E-2</v>
      </c>
      <c r="Y448" s="7">
        <f t="shared" si="507"/>
        <v>3.8361008610086102E-2</v>
      </c>
      <c r="Z448" s="7">
        <f t="shared" si="508"/>
        <v>3.5055350553505532E-2</v>
      </c>
      <c r="AA448" s="52"/>
      <c r="AB448" s="52"/>
      <c r="AC448" s="194">
        <f>'From State&amp;Country +Charts'!BR461</f>
        <v>13008</v>
      </c>
      <c r="AD448" s="194">
        <f t="shared" si="501"/>
        <v>110940</v>
      </c>
      <c r="AE448" s="68">
        <f t="shared" si="495"/>
        <v>-0.26065704217346819</v>
      </c>
      <c r="AF448" s="52"/>
      <c r="AG448" s="194">
        <f t="shared" si="496"/>
        <v>13008</v>
      </c>
      <c r="AH448" s="194">
        <v>15709</v>
      </c>
      <c r="AI448" s="194">
        <f t="shared" si="497"/>
        <v>-2701</v>
      </c>
      <c r="AJ448" s="194">
        <f t="shared" si="502"/>
        <v>39037</v>
      </c>
      <c r="AK448" s="194">
        <f t="shared" si="499"/>
        <v>3253.0833333333335</v>
      </c>
      <c r="AL448" s="194">
        <f t="shared" si="503"/>
        <v>71903</v>
      </c>
      <c r="AM448" s="69">
        <v>0.12130996309963099</v>
      </c>
    </row>
    <row r="449" spans="1:39" x14ac:dyDescent="0.3">
      <c r="A449" s="32">
        <v>44075</v>
      </c>
      <c r="B449" s="194">
        <f>'From State&amp;Country +Charts'!H462</f>
        <v>3028</v>
      </c>
      <c r="C449" s="194"/>
      <c r="D449" s="194">
        <f t="shared" si="484"/>
        <v>23756</v>
      </c>
      <c r="E449" s="194"/>
      <c r="F449" s="194">
        <f>'From State&amp;Country +Charts'!AN462</f>
        <v>1549</v>
      </c>
      <c r="G449" s="194"/>
      <c r="H449" s="194">
        <f t="shared" si="485"/>
        <v>12258</v>
      </c>
      <c r="I449" s="194"/>
      <c r="J449" s="194">
        <f>'From State&amp;Country +Charts'!AT462</f>
        <v>797</v>
      </c>
      <c r="K449" s="194"/>
      <c r="L449" s="194">
        <f t="shared" si="486"/>
        <v>6386</v>
      </c>
      <c r="M449" s="194"/>
      <c r="N449" s="4">
        <f>'From State&amp;Country +Charts'!F462</f>
        <v>520</v>
      </c>
      <c r="O449" s="194"/>
      <c r="P449" s="194">
        <f t="shared" si="487"/>
        <v>4266</v>
      </c>
      <c r="Q449" s="194"/>
      <c r="R449" s="4">
        <f>'From State&amp;Country +Charts'!O462</f>
        <v>503</v>
      </c>
      <c r="S449" s="194"/>
      <c r="T449" s="194">
        <f t="shared" si="488"/>
        <v>3784</v>
      </c>
      <c r="U449" s="52"/>
      <c r="V449" s="67">
        <f t="shared" si="504"/>
        <v>0.21807706157724163</v>
      </c>
      <c r="W449" s="67">
        <f t="shared" si="505"/>
        <v>0.11155923658624414</v>
      </c>
      <c r="X449" s="67">
        <f t="shared" si="506"/>
        <v>5.7400072020165643E-2</v>
      </c>
      <c r="Y449" s="7">
        <f t="shared" si="507"/>
        <v>3.7450486136118115E-2</v>
      </c>
      <c r="Z449" s="7">
        <f t="shared" si="508"/>
        <v>3.6226143320129633E-2</v>
      </c>
      <c r="AA449" s="52"/>
      <c r="AB449" s="52"/>
      <c r="AC449" s="194">
        <f>'From State&amp;Country +Charts'!BR462</f>
        <v>13885</v>
      </c>
      <c r="AD449" s="194">
        <f t="shared" si="501"/>
        <v>109099</v>
      </c>
      <c r="AE449" s="68">
        <f t="shared" si="495"/>
        <v>-0.11706727712069187</v>
      </c>
      <c r="AF449" s="52"/>
      <c r="AG449" s="194">
        <f t="shared" si="496"/>
        <v>13885</v>
      </c>
      <c r="AH449" s="194">
        <v>8623</v>
      </c>
      <c r="AI449" s="194">
        <f t="shared" si="497"/>
        <v>5262</v>
      </c>
      <c r="AJ449" s="194">
        <f t="shared" si="502"/>
        <v>33507</v>
      </c>
      <c r="AK449" s="194">
        <f t="shared" si="499"/>
        <v>2792.25</v>
      </c>
      <c r="AL449" s="194">
        <f t="shared" si="503"/>
        <v>75592</v>
      </c>
      <c r="AM449" s="69">
        <v>0.10788620813827872</v>
      </c>
    </row>
    <row r="450" spans="1:39" x14ac:dyDescent="0.3">
      <c r="A450" s="32">
        <v>44105</v>
      </c>
      <c r="B450" s="194">
        <f>'From State&amp;Country +Charts'!H463</f>
        <v>3595</v>
      </c>
      <c r="C450" s="194"/>
      <c r="D450" s="194">
        <f t="shared" si="484"/>
        <v>24166</v>
      </c>
      <c r="E450" s="194"/>
      <c r="F450" s="194">
        <f>'From State&amp;Country +Charts'!AN463</f>
        <v>1885</v>
      </c>
      <c r="G450" s="194"/>
      <c r="H450" s="194">
        <f t="shared" si="485"/>
        <v>12429</v>
      </c>
      <c r="I450" s="194"/>
      <c r="J450" s="194">
        <f>'From State&amp;Country +Charts'!AT463</f>
        <v>940</v>
      </c>
      <c r="K450" s="194"/>
      <c r="L450" s="194">
        <f t="shared" si="486"/>
        <v>6452</v>
      </c>
      <c r="M450" s="194"/>
      <c r="N450" s="4">
        <f>'From State&amp;Country +Charts'!F463</f>
        <v>672</v>
      </c>
      <c r="O450" s="194"/>
      <c r="P450" s="194">
        <f t="shared" si="487"/>
        <v>4347</v>
      </c>
      <c r="Q450" s="194"/>
      <c r="R450" s="4">
        <f>'From State&amp;Country +Charts'!O463</f>
        <v>592</v>
      </c>
      <c r="S450" s="194"/>
      <c r="T450" s="194">
        <f t="shared" si="488"/>
        <v>3861</v>
      </c>
      <c r="U450" s="52"/>
      <c r="V450" s="67">
        <f t="shared" si="504"/>
        <v>0.2238480697384807</v>
      </c>
      <c r="W450" s="67">
        <f t="shared" si="505"/>
        <v>0.11737235367372353</v>
      </c>
      <c r="X450" s="67">
        <f t="shared" si="506"/>
        <v>5.8530510585305104E-2</v>
      </c>
      <c r="Y450" s="7">
        <f t="shared" si="507"/>
        <v>4.1843088418430881E-2</v>
      </c>
      <c r="Z450" s="7">
        <f t="shared" si="508"/>
        <v>3.6861768368617681E-2</v>
      </c>
      <c r="AA450" s="52"/>
      <c r="AB450" s="52"/>
      <c r="AC450" s="194">
        <f>'From State&amp;Country +Charts'!BR463</f>
        <v>16060</v>
      </c>
      <c r="AD450" s="194">
        <f t="shared" si="501"/>
        <v>109566</v>
      </c>
      <c r="AE450" s="68">
        <f t="shared" si="495"/>
        <v>2.9949336240620683E-2</v>
      </c>
      <c r="AF450" s="52"/>
      <c r="AG450" s="194">
        <f t="shared" si="496"/>
        <v>16060</v>
      </c>
      <c r="AH450" s="194">
        <v>9920</v>
      </c>
      <c r="AI450" s="194">
        <f t="shared" si="497"/>
        <v>6140</v>
      </c>
      <c r="AJ450" s="194">
        <f t="shared" si="502"/>
        <v>30596</v>
      </c>
      <c r="AK450" s="194">
        <f t="shared" si="499"/>
        <v>2549.6666666666665</v>
      </c>
      <c r="AL450" s="194">
        <f t="shared" si="503"/>
        <v>78970</v>
      </c>
      <c r="AM450" s="69">
        <v>0.1149439601494396</v>
      </c>
    </row>
    <row r="451" spans="1:39" x14ac:dyDescent="0.3">
      <c r="A451" s="32">
        <v>44136</v>
      </c>
      <c r="B451" s="194">
        <f>'From State&amp;Country +Charts'!H464</f>
        <v>2766</v>
      </c>
      <c r="C451" s="194"/>
      <c r="D451" s="194">
        <f t="shared" si="484"/>
        <v>24404</v>
      </c>
      <c r="E451" s="194"/>
      <c r="F451" s="194">
        <f>'From State&amp;Country +Charts'!AN464</f>
        <v>1491</v>
      </c>
      <c r="G451" s="194"/>
      <c r="H451" s="194">
        <f t="shared" si="485"/>
        <v>12597</v>
      </c>
      <c r="I451" s="194"/>
      <c r="J451" s="194">
        <f>'From State&amp;Country +Charts'!AT464</f>
        <v>621</v>
      </c>
      <c r="K451" s="194"/>
      <c r="L451" s="194">
        <f t="shared" si="486"/>
        <v>6386</v>
      </c>
      <c r="M451" s="194"/>
      <c r="N451" s="4">
        <f>'From State&amp;Country +Charts'!F464</f>
        <v>469</v>
      </c>
      <c r="O451" s="194"/>
      <c r="P451" s="194">
        <f t="shared" si="487"/>
        <v>4324</v>
      </c>
      <c r="Q451" s="194"/>
      <c r="R451" s="4">
        <f>'From State&amp;Country +Charts'!O464</f>
        <v>440</v>
      </c>
      <c r="S451" s="194"/>
      <c r="T451" s="194">
        <f t="shared" si="488"/>
        <v>3883</v>
      </c>
      <c r="U451" s="52"/>
      <c r="V451" s="67">
        <f t="shared" si="504"/>
        <v>0.23343742087939912</v>
      </c>
      <c r="W451" s="67">
        <f t="shared" si="505"/>
        <v>0.12583340366275636</v>
      </c>
      <c r="X451" s="67">
        <f t="shared" si="506"/>
        <v>5.2409486032576585E-2</v>
      </c>
      <c r="Y451" s="7">
        <f t="shared" si="507"/>
        <v>3.9581399274200353E-2</v>
      </c>
      <c r="Z451" s="7">
        <f t="shared" si="508"/>
        <v>3.7133935353194363E-2</v>
      </c>
      <c r="AA451" s="52"/>
      <c r="AB451" s="52"/>
      <c r="AC451" s="194">
        <f>'From State&amp;Country +Charts'!BR464</f>
        <v>11849</v>
      </c>
      <c r="AD451" s="194">
        <f t="shared" si="501"/>
        <v>109488</v>
      </c>
      <c r="AE451" s="68">
        <f t="shared" si="495"/>
        <v>-6.5397836840781487E-3</v>
      </c>
      <c r="AF451" s="52"/>
      <c r="AG451" s="194">
        <f t="shared" si="496"/>
        <v>11849</v>
      </c>
      <c r="AH451" s="194">
        <v>6793</v>
      </c>
      <c r="AI451" s="194">
        <f t="shared" si="497"/>
        <v>5056</v>
      </c>
      <c r="AJ451" s="194">
        <f t="shared" si="502"/>
        <v>29071</v>
      </c>
      <c r="AK451" s="194">
        <f t="shared" si="499"/>
        <v>2422.5833333333335</v>
      </c>
      <c r="AL451" s="194">
        <f t="shared" si="503"/>
        <v>80417</v>
      </c>
      <c r="AM451" s="69">
        <v>0.12102287112836527</v>
      </c>
    </row>
    <row r="452" spans="1:39" x14ac:dyDescent="0.3">
      <c r="A452" s="32">
        <v>44166</v>
      </c>
      <c r="B452" s="194">
        <f>'From State&amp;Country +Charts'!H465</f>
        <v>3222</v>
      </c>
      <c r="C452" s="194"/>
      <c r="D452" s="194">
        <f t="shared" ref="D452:D465" si="509">SUM(B441:B452)</f>
        <v>25120</v>
      </c>
      <c r="E452" s="194"/>
      <c r="F452" s="194">
        <f>'From State&amp;Country +Charts'!AN465</f>
        <v>1804</v>
      </c>
      <c r="G452" s="194"/>
      <c r="H452" s="194">
        <f t="shared" ref="H452:H465" si="510">SUM(F441:F452)</f>
        <v>13122</v>
      </c>
      <c r="I452" s="194"/>
      <c r="J452" s="194">
        <f>'From State&amp;Country +Charts'!AT465</f>
        <v>716</v>
      </c>
      <c r="K452" s="194"/>
      <c r="L452" s="194">
        <f t="shared" ref="L452:L465" si="511">SUM(J441:J452)</f>
        <v>6420</v>
      </c>
      <c r="M452" s="194"/>
      <c r="N452" s="4">
        <f>'From State&amp;Country +Charts'!F465</f>
        <v>484</v>
      </c>
      <c r="O452" s="194"/>
      <c r="P452" s="194">
        <f t="shared" ref="P452:P465" si="512">SUM(N441:N452)</f>
        <v>4394</v>
      </c>
      <c r="Q452" s="194"/>
      <c r="R452" s="4">
        <f>'From State&amp;Country +Charts'!O465</f>
        <v>469</v>
      </c>
      <c r="S452" s="194"/>
      <c r="T452" s="194">
        <f t="shared" ref="T452:T465" si="513">SUM(R441:R452)</f>
        <v>3974</v>
      </c>
      <c r="U452" s="52"/>
      <c r="V452" s="67">
        <f t="shared" ref="V452:V465" si="514">B452/AC452</f>
        <v>0.24012520494857653</v>
      </c>
      <c r="W452" s="67">
        <f t="shared" ref="W452:W465" si="515">F452/AC452</f>
        <v>0.13444626620956923</v>
      </c>
      <c r="X452" s="67">
        <f t="shared" ref="X452:X465" si="516">J452/AC452</f>
        <v>5.3361156655239231E-2</v>
      </c>
      <c r="Y452" s="7">
        <f t="shared" ref="Y452:Y465" si="517">N452/AC452</f>
        <v>3.6070949470860036E-2</v>
      </c>
      <c r="Z452" s="7">
        <f t="shared" ref="Z452:Z465" si="518">R452/AC452</f>
        <v>3.4953048144283801E-2</v>
      </c>
      <c r="AA452" s="52"/>
      <c r="AB452" s="52"/>
      <c r="AC452" s="194">
        <f>'From State&amp;Country +Charts'!BR465</f>
        <v>13418</v>
      </c>
      <c r="AD452" s="194">
        <f t="shared" ref="AD452" si="519">SUM(AC441:AC452)</f>
        <v>111658</v>
      </c>
      <c r="AE452" s="68">
        <f t="shared" ref="AE452:AE465" si="520">(AC452/AC440)-1</f>
        <v>0.19292318634423888</v>
      </c>
      <c r="AF452" s="52"/>
      <c r="AG452" s="194">
        <f t="shared" ref="AG452:AG465" si="521">AC452</f>
        <v>13418</v>
      </c>
      <c r="AH452" s="194">
        <v>10505</v>
      </c>
      <c r="AI452" s="194">
        <f t="shared" ref="AI452:AI465" si="522">AG452-AH452</f>
        <v>2913</v>
      </c>
      <c r="AJ452" s="194">
        <f t="shared" ref="AJ452" si="523">SUM(AI441:AI452)</f>
        <v>26110</v>
      </c>
      <c r="AK452" s="194">
        <f t="shared" ref="AK452:AK465" si="524">AJ452/12</f>
        <v>2175.8333333333335</v>
      </c>
      <c r="AL452" s="194">
        <f t="shared" ref="AL452" si="525">SUM(AH441:AH452)</f>
        <v>85548</v>
      </c>
      <c r="AM452" s="69">
        <v>0.1277388582501118</v>
      </c>
    </row>
    <row r="453" spans="1:39" x14ac:dyDescent="0.3">
      <c r="A453" s="32">
        <v>44197</v>
      </c>
      <c r="B453" s="194">
        <f>'From State&amp;Country +Charts'!H466</f>
        <v>2691</v>
      </c>
      <c r="C453" s="194"/>
      <c r="D453" s="194">
        <f t="shared" si="509"/>
        <v>25111</v>
      </c>
      <c r="E453" s="194"/>
      <c r="F453" s="194">
        <f>'From State&amp;Country +Charts'!AN466</f>
        <v>1473</v>
      </c>
      <c r="G453" s="194"/>
      <c r="H453" s="194">
        <f t="shared" si="510"/>
        <v>13080</v>
      </c>
      <c r="I453" s="194"/>
      <c r="J453" s="194">
        <f>'From State&amp;Country +Charts'!AT466</f>
        <v>587</v>
      </c>
      <c r="K453" s="194"/>
      <c r="L453" s="194">
        <f t="shared" si="511"/>
        <v>6236</v>
      </c>
      <c r="M453" s="194"/>
      <c r="N453" s="4">
        <f>'From State&amp;Country +Charts'!F466</f>
        <v>458</v>
      </c>
      <c r="O453" s="194"/>
      <c r="P453" s="194">
        <f t="shared" si="512"/>
        <v>4304</v>
      </c>
      <c r="Q453" s="194"/>
      <c r="R453" s="4">
        <f>'From State&amp;Country +Charts'!O466</f>
        <v>419</v>
      </c>
      <c r="S453" s="194"/>
      <c r="T453" s="194">
        <f t="shared" si="513"/>
        <v>3924</v>
      </c>
      <c r="U453" s="52"/>
      <c r="V453" s="67">
        <f t="shared" si="514"/>
        <v>0.23574244415243101</v>
      </c>
      <c r="W453" s="67">
        <f t="shared" si="515"/>
        <v>0.1290407358738502</v>
      </c>
      <c r="X453" s="67">
        <f t="shared" si="516"/>
        <v>5.1423565484012265E-2</v>
      </c>
      <c r="Y453" s="7">
        <f t="shared" si="517"/>
        <v>4.0122645641699518E-2</v>
      </c>
      <c r="Z453" s="7">
        <f t="shared" si="518"/>
        <v>3.6706088480070086E-2</v>
      </c>
      <c r="AA453" s="52"/>
      <c r="AB453" s="52"/>
      <c r="AC453" s="194">
        <f>'From State&amp;Country +Charts'!BR466</f>
        <v>11415</v>
      </c>
      <c r="AD453" s="194">
        <f t="shared" ref="AD453:AD465" si="526">SUM(AC442:AC453)</f>
        <v>110070</v>
      </c>
      <c r="AE453" s="68">
        <f t="shared" si="520"/>
        <v>-0.1221256633084673</v>
      </c>
      <c r="AF453" s="52"/>
      <c r="AG453" s="194">
        <f t="shared" si="521"/>
        <v>11415</v>
      </c>
      <c r="AH453" s="194">
        <v>8872</v>
      </c>
      <c r="AI453" s="194">
        <f t="shared" si="522"/>
        <v>2543</v>
      </c>
      <c r="AJ453" s="194">
        <f t="shared" ref="AJ453:AJ465" si="527">SUM(AI442:AI453)</f>
        <v>22136</v>
      </c>
      <c r="AK453" s="194">
        <f t="shared" si="524"/>
        <v>1844.6666666666667</v>
      </c>
      <c r="AL453" s="194">
        <f t="shared" ref="AL453:AL465" si="528">SUM(AH442:AH453)</f>
        <v>87934</v>
      </c>
      <c r="AM453" s="69">
        <v>0.11493648707840561</v>
      </c>
    </row>
    <row r="454" spans="1:39" x14ac:dyDescent="0.3">
      <c r="A454" s="32">
        <v>44228</v>
      </c>
      <c r="B454" s="194">
        <f>'From State&amp;Country +Charts'!H467</f>
        <v>2699</v>
      </c>
      <c r="C454" s="194"/>
      <c r="D454" s="194">
        <f t="shared" si="509"/>
        <v>25114</v>
      </c>
      <c r="E454" s="194"/>
      <c r="F454" s="194">
        <f>'From State&amp;Country +Charts'!AN467</f>
        <v>1396</v>
      </c>
      <c r="G454" s="194"/>
      <c r="H454" s="194">
        <f t="shared" si="510"/>
        <v>13015</v>
      </c>
      <c r="I454" s="194"/>
      <c r="J454" s="194">
        <f>'From State&amp;Country +Charts'!AT467</f>
        <v>667</v>
      </c>
      <c r="K454" s="194"/>
      <c r="L454" s="194">
        <f t="shared" si="511"/>
        <v>6094</v>
      </c>
      <c r="M454" s="194"/>
      <c r="N454" s="4">
        <f>'From State&amp;Country +Charts'!F467</f>
        <v>457</v>
      </c>
      <c r="O454" s="194"/>
      <c r="P454" s="194">
        <f t="shared" si="512"/>
        <v>4260</v>
      </c>
      <c r="Q454" s="194"/>
      <c r="R454" s="4">
        <f>'From State&amp;Country +Charts'!O467</f>
        <v>449</v>
      </c>
      <c r="S454" s="194"/>
      <c r="T454" s="194">
        <f t="shared" si="513"/>
        <v>3930</v>
      </c>
      <c r="U454" s="52"/>
      <c r="V454" s="67">
        <f t="shared" si="514"/>
        <v>0.23788119160937776</v>
      </c>
      <c r="W454" s="67">
        <f t="shared" si="515"/>
        <v>0.12303895646042658</v>
      </c>
      <c r="X454" s="67">
        <f t="shared" si="516"/>
        <v>5.8787237793054822E-2</v>
      </c>
      <c r="Y454" s="7">
        <f t="shared" si="517"/>
        <v>4.0278512251013573E-2</v>
      </c>
      <c r="Z454" s="7">
        <f t="shared" si="518"/>
        <v>3.9573417944650094E-2</v>
      </c>
      <c r="AA454" s="52"/>
      <c r="AB454" s="52"/>
      <c r="AC454" s="194">
        <f>'From State&amp;Country +Charts'!BR467</f>
        <v>11346</v>
      </c>
      <c r="AD454" s="194">
        <f t="shared" si="526"/>
        <v>108491</v>
      </c>
      <c r="AE454" s="68">
        <f t="shared" si="520"/>
        <v>-0.12216634429400386</v>
      </c>
      <c r="AF454" s="52"/>
      <c r="AG454" s="194">
        <f t="shared" si="521"/>
        <v>11346</v>
      </c>
      <c r="AH454" s="194">
        <v>6764</v>
      </c>
      <c r="AI454" s="194">
        <f t="shared" si="522"/>
        <v>4582</v>
      </c>
      <c r="AJ454" s="194">
        <f t="shared" si="527"/>
        <v>19536</v>
      </c>
      <c r="AK454" s="194">
        <f t="shared" si="524"/>
        <v>1628</v>
      </c>
      <c r="AL454" s="194">
        <f t="shared" si="528"/>
        <v>88955</v>
      </c>
      <c r="AM454" s="69">
        <v>0.10743874493213468</v>
      </c>
    </row>
    <row r="455" spans="1:39" x14ac:dyDescent="0.3">
      <c r="A455" s="32">
        <v>44256</v>
      </c>
      <c r="B455" s="194">
        <f>'From State&amp;Country +Charts'!H468</f>
        <v>3133</v>
      </c>
      <c r="C455" s="194"/>
      <c r="D455" s="194">
        <f t="shared" si="509"/>
        <v>26701</v>
      </c>
      <c r="E455" s="194"/>
      <c r="F455" s="194">
        <f>'From State&amp;Country +Charts'!AN468</f>
        <v>1975</v>
      </c>
      <c r="G455" s="194"/>
      <c r="H455" s="194">
        <f t="shared" si="510"/>
        <v>14096</v>
      </c>
      <c r="I455" s="194"/>
      <c r="J455" s="194">
        <f>'From State&amp;Country +Charts'!AT468</f>
        <v>734</v>
      </c>
      <c r="K455" s="194"/>
      <c r="L455" s="194">
        <f t="shared" si="511"/>
        <v>6455</v>
      </c>
      <c r="M455" s="194"/>
      <c r="N455" s="4">
        <f>'From State&amp;Country +Charts'!F468</f>
        <v>617</v>
      </c>
      <c r="O455" s="194"/>
      <c r="P455" s="194">
        <f t="shared" si="512"/>
        <v>4567</v>
      </c>
      <c r="Q455" s="194"/>
      <c r="R455" s="4">
        <f>'From State&amp;Country +Charts'!O468</f>
        <v>523</v>
      </c>
      <c r="S455" s="194"/>
      <c r="T455" s="194">
        <f t="shared" si="513"/>
        <v>4185</v>
      </c>
      <c r="U455" s="52"/>
      <c r="V455" s="67">
        <f t="shared" si="514"/>
        <v>0.2230051960993665</v>
      </c>
      <c r="W455" s="67">
        <f t="shared" si="515"/>
        <v>0.14057940066908678</v>
      </c>
      <c r="X455" s="67">
        <f t="shared" si="516"/>
        <v>5.2245711438536548E-2</v>
      </c>
      <c r="Y455" s="7">
        <f t="shared" si="517"/>
        <v>4.3917716563456471E-2</v>
      </c>
      <c r="Z455" s="7">
        <f t="shared" si="518"/>
        <v>3.7226848886041712E-2</v>
      </c>
      <c r="AA455" s="52"/>
      <c r="AB455" s="52"/>
      <c r="AC455" s="194">
        <f>'From State&amp;Country +Charts'!BR468</f>
        <v>14049</v>
      </c>
      <c r="AD455" s="194">
        <f t="shared" si="526"/>
        <v>115176</v>
      </c>
      <c r="AE455" s="68">
        <f t="shared" si="520"/>
        <v>0.90779467680608361</v>
      </c>
      <c r="AF455" s="52"/>
      <c r="AG455" s="194">
        <f t="shared" si="521"/>
        <v>14049</v>
      </c>
      <c r="AH455" s="194">
        <v>12849</v>
      </c>
      <c r="AI455" s="194">
        <f t="shared" si="522"/>
        <v>1200</v>
      </c>
      <c r="AJ455" s="194">
        <f t="shared" si="527"/>
        <v>16961</v>
      </c>
      <c r="AK455" s="194">
        <f t="shared" si="524"/>
        <v>1413.4166666666667</v>
      </c>
      <c r="AL455" s="194">
        <f t="shared" si="528"/>
        <v>98215</v>
      </c>
      <c r="AM455" s="69">
        <v>0.13175314969036941</v>
      </c>
    </row>
    <row r="456" spans="1:39" x14ac:dyDescent="0.3">
      <c r="A456" s="32">
        <v>44287</v>
      </c>
      <c r="B456" s="194">
        <f>'From State&amp;Country +Charts'!H469</f>
        <v>3297</v>
      </c>
      <c r="C456" s="194"/>
      <c r="D456" s="194">
        <f t="shared" si="509"/>
        <v>29998</v>
      </c>
      <c r="E456" s="194"/>
      <c r="F456" s="194">
        <f>'From State&amp;Country +Charts'!AN469</f>
        <v>1882</v>
      </c>
      <c r="G456" s="194"/>
      <c r="H456" s="194">
        <f t="shared" si="510"/>
        <v>15978</v>
      </c>
      <c r="I456" s="194"/>
      <c r="J456" s="194">
        <f>'From State&amp;Country +Charts'!AT469</f>
        <v>767</v>
      </c>
      <c r="K456" s="194"/>
      <c r="L456" s="194">
        <f t="shared" si="511"/>
        <v>7222</v>
      </c>
      <c r="M456" s="194"/>
      <c r="N456" s="4">
        <f>'From State&amp;Country +Charts'!F469</f>
        <v>597</v>
      </c>
      <c r="O456" s="194"/>
      <c r="P456" s="194">
        <f t="shared" si="512"/>
        <v>5164</v>
      </c>
      <c r="Q456" s="194"/>
      <c r="R456" s="4">
        <f>'From State&amp;Country +Charts'!O469</f>
        <v>512</v>
      </c>
      <c r="S456" s="194"/>
      <c r="T456" s="194">
        <f t="shared" si="513"/>
        <v>4697</v>
      </c>
      <c r="U456" s="52"/>
      <c r="V456" s="67">
        <f t="shared" si="514"/>
        <v>0.22659793814432991</v>
      </c>
      <c r="W456" s="67">
        <f t="shared" si="515"/>
        <v>0.12934707903780068</v>
      </c>
      <c r="X456" s="67">
        <f t="shared" si="516"/>
        <v>5.2714776632302403E-2</v>
      </c>
      <c r="Y456" s="7">
        <f t="shared" si="517"/>
        <v>4.1030927835051544E-2</v>
      </c>
      <c r="Z456" s="7">
        <f t="shared" si="518"/>
        <v>3.5189003436426114E-2</v>
      </c>
      <c r="AA456" s="52"/>
      <c r="AB456" s="52"/>
      <c r="AC456" s="194">
        <f>'From State&amp;Country +Charts'!BR469</f>
        <v>14550</v>
      </c>
      <c r="AD456" s="194">
        <f t="shared" si="526"/>
        <v>129726</v>
      </c>
      <c r="AE456" s="68" t="e">
        <f t="shared" si="520"/>
        <v>#DIV/0!</v>
      </c>
      <c r="AF456" s="52"/>
      <c r="AG456" s="194">
        <f t="shared" si="521"/>
        <v>14550</v>
      </c>
      <c r="AH456" s="194">
        <v>11479</v>
      </c>
      <c r="AI456" s="194">
        <f t="shared" si="522"/>
        <v>3071</v>
      </c>
      <c r="AJ456" s="194">
        <f t="shared" si="527"/>
        <v>21868</v>
      </c>
      <c r="AK456" s="194">
        <f t="shared" si="524"/>
        <v>1822.3333333333333</v>
      </c>
      <c r="AL456" s="194">
        <f t="shared" si="528"/>
        <v>107858</v>
      </c>
      <c r="AM456" s="69">
        <v>0.1097594501718213</v>
      </c>
    </row>
    <row r="457" spans="1:39" x14ac:dyDescent="0.3">
      <c r="A457" s="32">
        <v>44317</v>
      </c>
      <c r="B457" s="194">
        <f>'From State&amp;Country +Charts'!H470</f>
        <v>3025</v>
      </c>
      <c r="C457" s="194"/>
      <c r="D457" s="194">
        <f t="shared" si="509"/>
        <v>33020</v>
      </c>
      <c r="E457" s="194"/>
      <c r="F457" s="194">
        <f>'From State&amp;Country +Charts'!AN470</f>
        <v>1665</v>
      </c>
      <c r="G457" s="194"/>
      <c r="H457" s="194">
        <f t="shared" si="510"/>
        <v>17641</v>
      </c>
      <c r="I457" s="194"/>
      <c r="J457" s="194">
        <f>'From State&amp;Country +Charts'!AT470</f>
        <v>749</v>
      </c>
      <c r="K457" s="194"/>
      <c r="L457" s="194">
        <f t="shared" si="511"/>
        <v>7969</v>
      </c>
      <c r="M457" s="194"/>
      <c r="N457" s="4">
        <f>'From State&amp;Country +Charts'!F470</f>
        <v>585</v>
      </c>
      <c r="O457" s="194"/>
      <c r="P457" s="194">
        <f t="shared" si="512"/>
        <v>5748</v>
      </c>
      <c r="Q457" s="194"/>
      <c r="R457" s="4">
        <f>'From State&amp;Country +Charts'!O470</f>
        <v>451</v>
      </c>
      <c r="S457" s="194"/>
      <c r="T457" s="194">
        <f t="shared" si="513"/>
        <v>5148</v>
      </c>
      <c r="U457" s="52"/>
      <c r="V457" s="67">
        <f t="shared" si="514"/>
        <v>0.22660873473668439</v>
      </c>
      <c r="W457" s="67">
        <f t="shared" si="515"/>
        <v>0.1247284440782081</v>
      </c>
      <c r="X457" s="67">
        <f t="shared" si="516"/>
        <v>5.6109071840587312E-2</v>
      </c>
      <c r="Y457" s="7">
        <f t="shared" si="517"/>
        <v>4.3823507378829875E-2</v>
      </c>
      <c r="Z457" s="7">
        <f t="shared" si="518"/>
        <v>3.3785302269832944E-2</v>
      </c>
      <c r="AA457" s="52"/>
      <c r="AB457" s="52"/>
      <c r="AC457" s="194">
        <f>'From State&amp;Country +Charts'!BR470</f>
        <v>13349</v>
      </c>
      <c r="AD457" s="194">
        <f t="shared" si="526"/>
        <v>143052</v>
      </c>
      <c r="AE457" s="68">
        <f t="shared" si="520"/>
        <v>579.39130434782612</v>
      </c>
      <c r="AF457" s="52"/>
      <c r="AG457" s="194">
        <f t="shared" si="521"/>
        <v>13349</v>
      </c>
      <c r="AH457" s="194">
        <v>14307</v>
      </c>
      <c r="AI457" s="194">
        <f t="shared" si="522"/>
        <v>-958</v>
      </c>
      <c r="AJ457" s="194">
        <f t="shared" si="527"/>
        <v>24589</v>
      </c>
      <c r="AK457" s="194">
        <f t="shared" si="524"/>
        <v>2049.0833333333335</v>
      </c>
      <c r="AL457" s="194">
        <f t="shared" si="528"/>
        <v>118463</v>
      </c>
      <c r="AM457" s="69">
        <v>0.11206831972432392</v>
      </c>
    </row>
    <row r="458" spans="1:39" x14ac:dyDescent="0.3">
      <c r="A458" s="32">
        <v>44348</v>
      </c>
      <c r="B458" s="194">
        <f>'From State&amp;Country +Charts'!H471</f>
        <v>3638</v>
      </c>
      <c r="C458" s="194"/>
      <c r="D458" s="194">
        <f t="shared" si="509"/>
        <v>36320</v>
      </c>
      <c r="E458" s="194"/>
      <c r="F458" s="194">
        <f>'From State&amp;Country +Charts'!AN471</f>
        <v>1813</v>
      </c>
      <c r="G458" s="194"/>
      <c r="H458" s="194">
        <f t="shared" si="510"/>
        <v>19369</v>
      </c>
      <c r="I458" s="194"/>
      <c r="J458" s="194">
        <f>'From State&amp;Country +Charts'!AT471</f>
        <v>949</v>
      </c>
      <c r="K458" s="194"/>
      <c r="L458" s="194">
        <f t="shared" si="511"/>
        <v>8840</v>
      </c>
      <c r="M458" s="194"/>
      <c r="N458" s="4">
        <f>'From State&amp;Country +Charts'!F471</f>
        <v>764</v>
      </c>
      <c r="O458" s="194"/>
      <c r="P458" s="194">
        <f t="shared" si="512"/>
        <v>6450</v>
      </c>
      <c r="Q458" s="194"/>
      <c r="R458" s="4">
        <f>'From State&amp;Country +Charts'!O471</f>
        <v>521</v>
      </c>
      <c r="S458" s="194"/>
      <c r="T458" s="194">
        <f t="shared" si="513"/>
        <v>5628</v>
      </c>
      <c r="U458" s="52"/>
      <c r="V458" s="67">
        <f t="shared" si="514"/>
        <v>0.23415073695050526</v>
      </c>
      <c r="W458" s="67">
        <f t="shared" si="515"/>
        <v>0.11668919353800605</v>
      </c>
      <c r="X458" s="67">
        <f t="shared" si="516"/>
        <v>6.1080002574499581E-2</v>
      </c>
      <c r="Y458" s="7">
        <f t="shared" si="517"/>
        <v>4.9172942009396925E-2</v>
      </c>
      <c r="Z458" s="7">
        <f t="shared" si="518"/>
        <v>3.3532857050910726E-2</v>
      </c>
      <c r="AA458" s="52"/>
      <c r="AB458" s="52"/>
      <c r="AC458" s="194">
        <f>'From State&amp;Country +Charts'!BR471</f>
        <v>15537</v>
      </c>
      <c r="AD458" s="194">
        <f t="shared" si="526"/>
        <v>157253</v>
      </c>
      <c r="AE458" s="68">
        <f t="shared" si="520"/>
        <v>10.629491017964073</v>
      </c>
      <c r="AF458" s="52"/>
      <c r="AG458" s="194">
        <f t="shared" si="521"/>
        <v>15537</v>
      </c>
      <c r="AH458" s="194">
        <v>12839</v>
      </c>
      <c r="AI458" s="194">
        <f t="shared" si="522"/>
        <v>2698</v>
      </c>
      <c r="AJ458" s="194">
        <f t="shared" si="527"/>
        <v>30346</v>
      </c>
      <c r="AK458" s="194">
        <f t="shared" si="524"/>
        <v>2528.8333333333335</v>
      </c>
      <c r="AL458" s="194">
        <f t="shared" si="528"/>
        <v>126907</v>
      </c>
      <c r="AM458" s="69">
        <v>0.10948059470940336</v>
      </c>
    </row>
    <row r="459" spans="1:39" x14ac:dyDescent="0.3">
      <c r="A459" s="32">
        <v>44378</v>
      </c>
      <c r="B459" s="194">
        <f>'From State&amp;Country +Charts'!H472</f>
        <v>3808</v>
      </c>
      <c r="C459" s="194"/>
      <c r="D459" s="194">
        <f t="shared" si="509"/>
        <v>37989</v>
      </c>
      <c r="E459" s="194"/>
      <c r="F459" s="194">
        <f>'From State&amp;Country +Charts'!AN472</f>
        <v>1870</v>
      </c>
      <c r="G459" s="194"/>
      <c r="H459" s="194">
        <f t="shared" si="510"/>
        <v>20320</v>
      </c>
      <c r="I459" s="194"/>
      <c r="J459" s="194">
        <f>'From State&amp;Country +Charts'!AT472</f>
        <v>1025</v>
      </c>
      <c r="K459" s="194"/>
      <c r="L459" s="194">
        <f t="shared" si="511"/>
        <v>9306</v>
      </c>
      <c r="M459" s="194"/>
      <c r="N459" s="4">
        <f>'From State&amp;Country +Charts'!F472</f>
        <v>755</v>
      </c>
      <c r="O459" s="194"/>
      <c r="P459" s="194">
        <f t="shared" si="512"/>
        <v>6877</v>
      </c>
      <c r="Q459" s="194"/>
      <c r="R459" s="4">
        <f>'From State&amp;Country +Charts'!O472</f>
        <v>649</v>
      </c>
      <c r="S459" s="194"/>
      <c r="T459" s="194">
        <f t="shared" si="513"/>
        <v>5984</v>
      </c>
      <c r="U459" s="52"/>
      <c r="V459" s="67">
        <f t="shared" si="514"/>
        <v>0.21927905101923298</v>
      </c>
      <c r="W459" s="67">
        <f t="shared" si="515"/>
        <v>0.10768167683980191</v>
      </c>
      <c r="X459" s="67">
        <f t="shared" si="516"/>
        <v>5.9023379016468959E-2</v>
      </c>
      <c r="Y459" s="7">
        <f t="shared" si="517"/>
        <v>4.3475757226764944E-2</v>
      </c>
      <c r="Z459" s="7">
        <f t="shared" si="518"/>
        <v>3.7371876079695956E-2</v>
      </c>
      <c r="AA459" s="52"/>
      <c r="AB459" s="52"/>
      <c r="AC459" s="194">
        <f>'From State&amp;Country +Charts'!BR472</f>
        <v>17366</v>
      </c>
      <c r="AD459" s="194">
        <f t="shared" si="526"/>
        <v>165832</v>
      </c>
      <c r="AE459" s="68">
        <f t="shared" si="520"/>
        <v>0.97632866734949353</v>
      </c>
      <c r="AF459" s="52"/>
      <c r="AG459" s="194">
        <f t="shared" si="521"/>
        <v>17366</v>
      </c>
      <c r="AH459" s="194">
        <v>13031</v>
      </c>
      <c r="AI459" s="194">
        <f t="shared" si="522"/>
        <v>4335</v>
      </c>
      <c r="AJ459" s="194">
        <f t="shared" si="527"/>
        <v>34141</v>
      </c>
      <c r="AK459" s="194">
        <f t="shared" si="524"/>
        <v>2845.0833333333335</v>
      </c>
      <c r="AL459" s="194">
        <f t="shared" si="528"/>
        <v>131691</v>
      </c>
      <c r="AM459" s="69">
        <v>9.6740757802602786E-2</v>
      </c>
    </row>
    <row r="460" spans="1:39" x14ac:dyDescent="0.3">
      <c r="A460" s="32">
        <v>44409</v>
      </c>
      <c r="B460" s="194">
        <f>'From State&amp;Country +Charts'!H473</f>
        <v>4105</v>
      </c>
      <c r="C460" s="194"/>
      <c r="D460" s="194">
        <f t="shared" si="509"/>
        <v>39007</v>
      </c>
      <c r="E460" s="194"/>
      <c r="F460" s="194">
        <f>'From State&amp;Country +Charts'!AN473</f>
        <v>1854</v>
      </c>
      <c r="G460" s="194"/>
      <c r="H460" s="194">
        <f t="shared" si="510"/>
        <v>20657</v>
      </c>
      <c r="I460" s="194"/>
      <c r="J460" s="194">
        <f>'From State&amp;Country +Charts'!AT473</f>
        <v>1063</v>
      </c>
      <c r="K460" s="194"/>
      <c r="L460" s="194">
        <f t="shared" si="511"/>
        <v>9615</v>
      </c>
      <c r="M460" s="194"/>
      <c r="N460" s="4">
        <f>'From State&amp;Country +Charts'!F473</f>
        <v>716</v>
      </c>
      <c r="O460" s="194"/>
      <c r="P460" s="194">
        <f t="shared" si="512"/>
        <v>7094</v>
      </c>
      <c r="Q460" s="194"/>
      <c r="R460" s="4">
        <f>'From State&amp;Country +Charts'!O473</f>
        <v>556</v>
      </c>
      <c r="S460" s="194"/>
      <c r="T460" s="194">
        <f t="shared" si="513"/>
        <v>6084</v>
      </c>
      <c r="U460" s="52"/>
      <c r="V460" s="67">
        <f t="shared" si="514"/>
        <v>0.22663280516755921</v>
      </c>
      <c r="W460" s="67">
        <f t="shared" si="515"/>
        <v>0.1023574228454701</v>
      </c>
      <c r="X460" s="67">
        <f t="shared" si="516"/>
        <v>5.8687130790040301E-2</v>
      </c>
      <c r="Y460" s="7">
        <f t="shared" si="517"/>
        <v>3.9529619610224699E-2</v>
      </c>
      <c r="Z460" s="7">
        <f t="shared" si="518"/>
        <v>3.0696185060453816E-2</v>
      </c>
      <c r="AA460" s="52"/>
      <c r="AB460" s="52"/>
      <c r="AC460" s="194">
        <f>'From State&amp;Country +Charts'!BR473</f>
        <v>18113</v>
      </c>
      <c r="AD460" s="194">
        <f t="shared" si="526"/>
        <v>170937</v>
      </c>
      <c r="AE460" s="68">
        <f t="shared" si="520"/>
        <v>0.39245079950799511</v>
      </c>
      <c r="AF460" s="52"/>
      <c r="AG460" s="194">
        <f t="shared" si="521"/>
        <v>18113</v>
      </c>
      <c r="AH460" s="194">
        <v>11683</v>
      </c>
      <c r="AI460" s="194">
        <f t="shared" si="522"/>
        <v>6430</v>
      </c>
      <c r="AJ460" s="194">
        <f t="shared" si="527"/>
        <v>43272</v>
      </c>
      <c r="AK460" s="194">
        <f t="shared" si="524"/>
        <v>3606</v>
      </c>
      <c r="AL460" s="194">
        <f t="shared" si="528"/>
        <v>127665</v>
      </c>
      <c r="AM460" s="69">
        <v>8.5132225473416881E-2</v>
      </c>
    </row>
    <row r="461" spans="1:39" x14ac:dyDescent="0.3">
      <c r="A461" s="32">
        <v>44440</v>
      </c>
      <c r="B461" s="194">
        <f>'From State&amp;Country +Charts'!H474</f>
        <v>4044</v>
      </c>
      <c r="C461" s="194"/>
      <c r="D461" s="194">
        <f t="shared" si="509"/>
        <v>40023</v>
      </c>
      <c r="E461" s="194"/>
      <c r="F461" s="194">
        <f>'From State&amp;Country +Charts'!AN474</f>
        <v>1866</v>
      </c>
      <c r="G461" s="194"/>
      <c r="H461" s="194">
        <f t="shared" si="510"/>
        <v>20974</v>
      </c>
      <c r="I461" s="194"/>
      <c r="J461" s="194">
        <f>'From State&amp;Country +Charts'!AT474</f>
        <v>1096</v>
      </c>
      <c r="K461" s="194"/>
      <c r="L461" s="194">
        <f t="shared" si="511"/>
        <v>9914</v>
      </c>
      <c r="M461" s="194"/>
      <c r="N461" s="4">
        <f>'From State&amp;Country +Charts'!F474</f>
        <v>703</v>
      </c>
      <c r="O461" s="194"/>
      <c r="P461" s="194">
        <f t="shared" si="512"/>
        <v>7277</v>
      </c>
      <c r="Q461" s="194"/>
      <c r="R461" s="4">
        <f>'From State&amp;Country +Charts'!O474</f>
        <v>570</v>
      </c>
      <c r="S461" s="194"/>
      <c r="T461" s="194">
        <f t="shared" si="513"/>
        <v>6151</v>
      </c>
      <c r="U461" s="52"/>
      <c r="V461" s="67">
        <f t="shared" si="514"/>
        <v>0.22479155086158978</v>
      </c>
      <c r="W461" s="67">
        <f t="shared" si="515"/>
        <v>0.10372429127292941</v>
      </c>
      <c r="X461" s="67">
        <f t="shared" si="516"/>
        <v>6.0922734852695941E-2</v>
      </c>
      <c r="Y461" s="7">
        <f t="shared" si="517"/>
        <v>3.9077265147304058E-2</v>
      </c>
      <c r="Z461" s="7">
        <f t="shared" si="518"/>
        <v>3.168426903835464E-2</v>
      </c>
      <c r="AA461" s="52"/>
      <c r="AB461" s="52"/>
      <c r="AC461" s="194">
        <f>'From State&amp;Country +Charts'!BR474</f>
        <v>17990</v>
      </c>
      <c r="AD461" s="194">
        <f t="shared" si="526"/>
        <v>175042</v>
      </c>
      <c r="AE461" s="68">
        <f t="shared" si="520"/>
        <v>0.29564277997839405</v>
      </c>
      <c r="AF461" s="52"/>
      <c r="AG461" s="194">
        <f t="shared" si="521"/>
        <v>17990</v>
      </c>
      <c r="AH461" s="194">
        <v>11023</v>
      </c>
      <c r="AI461" s="194">
        <f t="shared" si="522"/>
        <v>6967</v>
      </c>
      <c r="AJ461" s="194">
        <f t="shared" si="527"/>
        <v>44977</v>
      </c>
      <c r="AK461" s="194">
        <f t="shared" si="524"/>
        <v>3748.0833333333335</v>
      </c>
      <c r="AL461" s="194">
        <f t="shared" si="528"/>
        <v>130065</v>
      </c>
      <c r="AM461" s="69">
        <v>9.1884380211228467E-2</v>
      </c>
    </row>
    <row r="462" spans="1:39" x14ac:dyDescent="0.3">
      <c r="A462" s="32">
        <v>44470</v>
      </c>
      <c r="B462" s="194">
        <f>'From State&amp;Country +Charts'!H475</f>
        <v>3920</v>
      </c>
      <c r="C462" s="194"/>
      <c r="D462" s="194">
        <f t="shared" si="509"/>
        <v>40348</v>
      </c>
      <c r="E462" s="194"/>
      <c r="F462" s="194">
        <f>'From State&amp;Country +Charts'!AN475</f>
        <v>1877</v>
      </c>
      <c r="G462" s="194"/>
      <c r="H462" s="194">
        <f t="shared" si="510"/>
        <v>20966</v>
      </c>
      <c r="I462" s="194"/>
      <c r="J462" s="194">
        <f>'From State&amp;Country +Charts'!AT475</f>
        <v>1029</v>
      </c>
      <c r="K462" s="194"/>
      <c r="L462" s="194">
        <f t="shared" si="511"/>
        <v>10003</v>
      </c>
      <c r="M462" s="194"/>
      <c r="N462" s="4">
        <f>'From State&amp;Country +Charts'!F475</f>
        <v>722</v>
      </c>
      <c r="O462" s="194"/>
      <c r="P462" s="194">
        <f t="shared" si="512"/>
        <v>7327</v>
      </c>
      <c r="Q462" s="194"/>
      <c r="R462" s="4">
        <f>'From State&amp;Country +Charts'!O475</f>
        <v>581</v>
      </c>
      <c r="S462" s="194"/>
      <c r="T462" s="194">
        <f t="shared" si="513"/>
        <v>6140</v>
      </c>
      <c r="U462" s="52"/>
      <c r="V462" s="67">
        <f t="shared" si="514"/>
        <v>0.2212938918369651</v>
      </c>
      <c r="W462" s="67">
        <f t="shared" si="515"/>
        <v>0.10596138647397539</v>
      </c>
      <c r="X462" s="67">
        <f t="shared" si="516"/>
        <v>5.8089646607203345E-2</v>
      </c>
      <c r="Y462" s="7">
        <f t="shared" si="517"/>
        <v>4.0758721914869595E-2</v>
      </c>
      <c r="Z462" s="7">
        <f t="shared" si="518"/>
        <v>3.2798916111550183E-2</v>
      </c>
      <c r="AA462" s="52"/>
      <c r="AB462" s="52"/>
      <c r="AC462" s="194">
        <f>'From State&amp;Country +Charts'!BR475</f>
        <v>17714</v>
      </c>
      <c r="AD462" s="194">
        <f t="shared" si="526"/>
        <v>176696</v>
      </c>
      <c r="AE462" s="68">
        <f t="shared" si="520"/>
        <v>0.10298879202988798</v>
      </c>
      <c r="AF462" s="52"/>
      <c r="AG462" s="194">
        <f t="shared" si="521"/>
        <v>17714</v>
      </c>
      <c r="AH462" s="194">
        <v>14436</v>
      </c>
      <c r="AI462" s="194">
        <f t="shared" si="522"/>
        <v>3278</v>
      </c>
      <c r="AJ462" s="194">
        <f t="shared" si="527"/>
        <v>42115</v>
      </c>
      <c r="AK462" s="194">
        <f t="shared" si="524"/>
        <v>3509.5833333333335</v>
      </c>
      <c r="AL462" s="194">
        <f t="shared" si="528"/>
        <v>134581</v>
      </c>
      <c r="AM462" s="69">
        <v>9.523540702269391E-2</v>
      </c>
    </row>
    <row r="463" spans="1:39" x14ac:dyDescent="0.3">
      <c r="A463" s="32">
        <v>44501</v>
      </c>
      <c r="B463" s="194">
        <f>'From State&amp;Country +Charts'!H476</f>
        <v>3017</v>
      </c>
      <c r="C463" s="194"/>
      <c r="D463" s="194">
        <f t="shared" si="509"/>
        <v>40599</v>
      </c>
      <c r="E463" s="194"/>
      <c r="F463" s="194">
        <f>'From State&amp;Country +Charts'!AN476</f>
        <v>1621</v>
      </c>
      <c r="G463" s="194"/>
      <c r="H463" s="194">
        <f t="shared" si="510"/>
        <v>21096</v>
      </c>
      <c r="I463" s="194"/>
      <c r="J463" s="194">
        <f>'From State&amp;Country +Charts'!AT476</f>
        <v>821</v>
      </c>
      <c r="K463" s="194"/>
      <c r="L463" s="194">
        <f t="shared" si="511"/>
        <v>10203</v>
      </c>
      <c r="M463" s="194"/>
      <c r="N463" s="4">
        <f>'From State&amp;Country +Charts'!F476</f>
        <v>579</v>
      </c>
      <c r="O463" s="194"/>
      <c r="P463" s="194">
        <f t="shared" si="512"/>
        <v>7437</v>
      </c>
      <c r="Q463" s="194"/>
      <c r="R463" s="4">
        <f>'From State&amp;Country +Charts'!O476</f>
        <v>436</v>
      </c>
      <c r="S463" s="194"/>
      <c r="T463" s="194">
        <f t="shared" si="513"/>
        <v>6136</v>
      </c>
      <c r="U463" s="52"/>
      <c r="V463" s="67">
        <f t="shared" si="514"/>
        <v>0.21814895155459146</v>
      </c>
      <c r="W463" s="67">
        <f t="shared" si="515"/>
        <v>0.11720896601590745</v>
      </c>
      <c r="X463" s="67">
        <f t="shared" si="516"/>
        <v>5.9363702096890819E-2</v>
      </c>
      <c r="Y463" s="7">
        <f t="shared" si="517"/>
        <v>4.1865509761388288E-2</v>
      </c>
      <c r="Z463" s="7">
        <f t="shared" si="518"/>
        <v>3.1525668835864065E-2</v>
      </c>
      <c r="AA463" s="52"/>
      <c r="AB463" s="52"/>
      <c r="AC463" s="194">
        <f>'From State&amp;Country +Charts'!BR476</f>
        <v>13830</v>
      </c>
      <c r="AD463" s="194">
        <f t="shared" si="526"/>
        <v>178677</v>
      </c>
      <c r="AE463" s="68">
        <f t="shared" si="520"/>
        <v>0.16718710439699547</v>
      </c>
      <c r="AF463" s="52"/>
      <c r="AG463" s="194">
        <f t="shared" si="521"/>
        <v>13830</v>
      </c>
      <c r="AH463" s="194">
        <v>9525</v>
      </c>
      <c r="AI463" s="194">
        <f t="shared" si="522"/>
        <v>4305</v>
      </c>
      <c r="AJ463" s="194">
        <f t="shared" si="527"/>
        <v>41364</v>
      </c>
      <c r="AK463" s="194">
        <f t="shared" si="524"/>
        <v>3447</v>
      </c>
      <c r="AL463" s="194">
        <f t="shared" si="528"/>
        <v>137313</v>
      </c>
      <c r="AM463" s="69">
        <v>9.8409255242227045E-2</v>
      </c>
    </row>
    <row r="464" spans="1:39" x14ac:dyDescent="0.3">
      <c r="A464" s="32">
        <v>44531</v>
      </c>
      <c r="B464" s="194">
        <f>'From State&amp;Country +Charts'!H477</f>
        <v>3171</v>
      </c>
      <c r="C464" s="194"/>
      <c r="D464" s="194">
        <f t="shared" si="509"/>
        <v>40548</v>
      </c>
      <c r="E464" s="194"/>
      <c r="F464" s="194">
        <f>'From State&amp;Country +Charts'!AN477</f>
        <v>1740</v>
      </c>
      <c r="G464" s="194"/>
      <c r="H464" s="194">
        <f t="shared" si="510"/>
        <v>21032</v>
      </c>
      <c r="I464" s="194"/>
      <c r="J464" s="194">
        <f>'From State&amp;Country +Charts'!AT477</f>
        <v>841</v>
      </c>
      <c r="K464" s="194"/>
      <c r="L464" s="194">
        <f t="shared" si="511"/>
        <v>10328</v>
      </c>
      <c r="M464" s="194"/>
      <c r="N464" s="4">
        <f>'From State&amp;Country +Charts'!F477</f>
        <v>579</v>
      </c>
      <c r="O464" s="194"/>
      <c r="P464" s="194">
        <f t="shared" si="512"/>
        <v>7532</v>
      </c>
      <c r="Q464" s="194"/>
      <c r="R464" s="4">
        <f>'From State&amp;Country +Charts'!O477</f>
        <v>516</v>
      </c>
      <c r="S464" s="194"/>
      <c r="T464" s="194">
        <f t="shared" si="513"/>
        <v>6183</v>
      </c>
      <c r="U464" s="52"/>
      <c r="V464" s="67">
        <f t="shared" si="514"/>
        <v>0.22265131301783458</v>
      </c>
      <c r="W464" s="67">
        <f t="shared" si="515"/>
        <v>0.12217385198708047</v>
      </c>
      <c r="X464" s="67">
        <f t="shared" si="516"/>
        <v>5.9050695127088895E-2</v>
      </c>
      <c r="Y464" s="7">
        <f t="shared" si="517"/>
        <v>4.0654402471562982E-2</v>
      </c>
      <c r="Z464" s="7">
        <f t="shared" si="518"/>
        <v>3.6230866451341104E-2</v>
      </c>
      <c r="AA464" s="52"/>
      <c r="AB464" s="52"/>
      <c r="AC464" s="194">
        <f>'From State&amp;Country +Charts'!BR477</f>
        <v>14242</v>
      </c>
      <c r="AD464" s="194">
        <f t="shared" si="526"/>
        <v>179501</v>
      </c>
      <c r="AE464" s="68">
        <f t="shared" si="520"/>
        <v>6.1410046206588076E-2</v>
      </c>
      <c r="AF464" s="52"/>
      <c r="AG464" s="194">
        <f t="shared" si="521"/>
        <v>14242</v>
      </c>
      <c r="AH464" s="194">
        <v>9202</v>
      </c>
      <c r="AI464" s="194">
        <f t="shared" si="522"/>
        <v>5040</v>
      </c>
      <c r="AJ464" s="194">
        <f t="shared" si="527"/>
        <v>43491</v>
      </c>
      <c r="AK464" s="194">
        <f t="shared" si="524"/>
        <v>3624.25</v>
      </c>
      <c r="AL464" s="194">
        <f t="shared" si="528"/>
        <v>136010</v>
      </c>
      <c r="AM464" s="69">
        <v>0.10960539250105322</v>
      </c>
    </row>
    <row r="465" spans="1:39" x14ac:dyDescent="0.3">
      <c r="A465" s="32">
        <v>44562</v>
      </c>
      <c r="B465" s="194">
        <f>'From State&amp;Country +Charts'!H478</f>
        <v>3110</v>
      </c>
      <c r="C465" s="194"/>
      <c r="D465" s="194">
        <f t="shared" si="509"/>
        <v>40967</v>
      </c>
      <c r="E465" s="194"/>
      <c r="F465" s="194">
        <f>'From State&amp;Country +Charts'!AN478</f>
        <v>1547</v>
      </c>
      <c r="G465" s="194"/>
      <c r="H465" s="194">
        <f t="shared" si="510"/>
        <v>21106</v>
      </c>
      <c r="I465" s="194"/>
      <c r="J465" s="194">
        <f>'From State&amp;Country +Charts'!AT478</f>
        <v>794</v>
      </c>
      <c r="K465" s="194"/>
      <c r="L465" s="194">
        <f t="shared" si="511"/>
        <v>10535</v>
      </c>
      <c r="M465" s="194"/>
      <c r="N465" s="4">
        <f>'From State&amp;Country +Charts'!F478</f>
        <v>544</v>
      </c>
      <c r="O465" s="194"/>
      <c r="P465" s="194">
        <f t="shared" si="512"/>
        <v>7618</v>
      </c>
      <c r="Q465" s="194"/>
      <c r="R465" s="4">
        <f>'From State&amp;Country +Charts'!O478</f>
        <v>473</v>
      </c>
      <c r="S465" s="194"/>
      <c r="T465" s="194">
        <f t="shared" si="513"/>
        <v>6237</v>
      </c>
      <c r="U465" s="52"/>
      <c r="V465" s="67">
        <f t="shared" si="514"/>
        <v>0.22636290850862509</v>
      </c>
      <c r="W465" s="67">
        <f t="shared" si="515"/>
        <v>0.11259917024528714</v>
      </c>
      <c r="X465" s="67">
        <f t="shared" si="516"/>
        <v>5.779168789577116E-2</v>
      </c>
      <c r="Y465" s="7">
        <f t="shared" si="517"/>
        <v>3.9595312613727347E-2</v>
      </c>
      <c r="Z465" s="7">
        <f t="shared" si="518"/>
        <v>3.4427542033626898E-2</v>
      </c>
      <c r="AA465" s="52"/>
      <c r="AB465" s="52"/>
      <c r="AC465" s="194">
        <f>'From State&amp;Country +Charts'!BR478</f>
        <v>13739</v>
      </c>
      <c r="AD465" s="194">
        <f t="shared" si="526"/>
        <v>181825</v>
      </c>
      <c r="AE465" s="68">
        <f t="shared" si="520"/>
        <v>0.20359176522120026</v>
      </c>
      <c r="AF465" s="52"/>
      <c r="AG465" s="194">
        <f t="shared" si="521"/>
        <v>13739</v>
      </c>
      <c r="AH465" s="194">
        <v>9185</v>
      </c>
      <c r="AI465" s="194">
        <f t="shared" si="522"/>
        <v>4554</v>
      </c>
      <c r="AJ465" s="194">
        <f t="shared" si="527"/>
        <v>45502</v>
      </c>
      <c r="AK465" s="194">
        <f t="shared" si="524"/>
        <v>3791.8333333333335</v>
      </c>
      <c r="AL465" s="194">
        <f t="shared" si="528"/>
        <v>136323</v>
      </c>
      <c r="AM465" s="69">
        <v>0.10022563505349734</v>
      </c>
    </row>
    <row r="466" spans="1:39" x14ac:dyDescent="0.3">
      <c r="A466" s="32">
        <v>44593</v>
      </c>
      <c r="B466" s="194">
        <f>'From State&amp;Country +Charts'!H479</f>
        <v>2751</v>
      </c>
      <c r="C466" s="194"/>
      <c r="D466" s="194">
        <f t="shared" ref="D466:D471" si="529">SUM(B455:B466)</f>
        <v>41019</v>
      </c>
      <c r="E466" s="194"/>
      <c r="F466" s="194">
        <f>'From State&amp;Country +Charts'!AN479</f>
        <v>1415</v>
      </c>
      <c r="G466" s="194"/>
      <c r="H466" s="194">
        <f t="shared" ref="H466:H471" si="530">SUM(F455:F466)</f>
        <v>21125</v>
      </c>
      <c r="I466" s="194"/>
      <c r="J466" s="194">
        <f>'From State&amp;Country +Charts'!AT479</f>
        <v>711</v>
      </c>
      <c r="K466" s="194"/>
      <c r="L466" s="194">
        <f t="shared" ref="L466:L471" si="531">SUM(J455:J466)</f>
        <v>10579</v>
      </c>
      <c r="M466" s="194"/>
      <c r="N466" s="4">
        <f>'From State&amp;Country +Charts'!F479</f>
        <v>512</v>
      </c>
      <c r="O466" s="194"/>
      <c r="P466" s="194">
        <f t="shared" ref="P466:P471" si="532">SUM(N455:N466)</f>
        <v>7673</v>
      </c>
      <c r="Q466" s="194"/>
      <c r="R466" s="4">
        <f>'From State&amp;Country +Charts'!O479</f>
        <v>448</v>
      </c>
      <c r="S466" s="194"/>
      <c r="T466" s="194">
        <f t="shared" ref="T466:T471" si="533">SUM(R455:R466)</f>
        <v>6236</v>
      </c>
      <c r="U466" s="52"/>
      <c r="V466" s="67">
        <f t="shared" ref="V466:V471" si="534">B466/AC466</f>
        <v>0.21527506064637295</v>
      </c>
      <c r="W466" s="67">
        <f t="shared" ref="W466:W471" si="535">F466/AC466</f>
        <v>0.11072853900931215</v>
      </c>
      <c r="X466" s="67">
        <f t="shared" ref="X466:X471" si="536">J466/AC466</f>
        <v>5.5638156350262147E-2</v>
      </c>
      <c r="Y466" s="7">
        <f t="shared" ref="Y466:Y471" si="537">N466/AC466</f>
        <v>4.0065732842945456E-2</v>
      </c>
      <c r="Z466" s="7">
        <f t="shared" ref="Z466:Z471" si="538">R466/AC466</f>
        <v>3.5057516237577274E-2</v>
      </c>
      <c r="AA466" s="52"/>
      <c r="AB466" s="52"/>
      <c r="AC466" s="194">
        <f>'From State&amp;Country +Charts'!BR479</f>
        <v>12779</v>
      </c>
      <c r="AD466" s="194">
        <f t="shared" ref="AD466" si="539">SUM(AC455:AC466)</f>
        <v>183258</v>
      </c>
      <c r="AE466" s="68">
        <f t="shared" ref="AE466:AE471" si="540">(AC466/AC454)-1</f>
        <v>0.12630001762735765</v>
      </c>
      <c r="AF466" s="52"/>
      <c r="AG466" s="194">
        <f t="shared" ref="AG466:AG471" si="541">AC466</f>
        <v>12779</v>
      </c>
      <c r="AH466" s="194">
        <v>8756</v>
      </c>
      <c r="AI466" s="194">
        <f t="shared" ref="AI466:AI471" si="542">AG466-AH466</f>
        <v>4023</v>
      </c>
      <c r="AJ466" s="194">
        <f t="shared" ref="AJ466" si="543">SUM(AI455:AI466)</f>
        <v>44943</v>
      </c>
      <c r="AK466" s="194">
        <f t="shared" ref="AK466:AK471" si="544">AJ466/12</f>
        <v>3745.25</v>
      </c>
      <c r="AL466" s="194">
        <f t="shared" ref="AL466" si="545">SUM(AH455:AH466)</f>
        <v>138315</v>
      </c>
      <c r="AM466" s="69">
        <v>8.819156428515533E-2</v>
      </c>
    </row>
    <row r="467" spans="1:39" x14ac:dyDescent="0.3">
      <c r="A467" s="32">
        <v>44621</v>
      </c>
      <c r="B467" s="194">
        <f>'From State&amp;Country +Charts'!H480</f>
        <v>3334</v>
      </c>
      <c r="C467" s="194"/>
      <c r="D467" s="194">
        <f t="shared" si="529"/>
        <v>41220</v>
      </c>
      <c r="E467" s="194"/>
      <c r="F467" s="194">
        <f>'From State&amp;Country +Charts'!AN480</f>
        <v>1799</v>
      </c>
      <c r="G467" s="194"/>
      <c r="H467" s="194">
        <f t="shared" si="530"/>
        <v>20949</v>
      </c>
      <c r="I467" s="194"/>
      <c r="J467" s="194">
        <f>'From State&amp;Country +Charts'!AT480</f>
        <v>906</v>
      </c>
      <c r="K467" s="194"/>
      <c r="L467" s="194">
        <f t="shared" si="531"/>
        <v>10751</v>
      </c>
      <c r="M467" s="194"/>
      <c r="N467" s="4">
        <f>'From State&amp;Country +Charts'!F480</f>
        <v>604</v>
      </c>
      <c r="O467" s="194"/>
      <c r="P467" s="194">
        <f t="shared" si="532"/>
        <v>7660</v>
      </c>
      <c r="Q467" s="194"/>
      <c r="R467" s="4">
        <f>'From State&amp;Country +Charts'!O480</f>
        <v>597</v>
      </c>
      <c r="S467" s="194"/>
      <c r="T467" s="194">
        <f t="shared" si="533"/>
        <v>6310</v>
      </c>
      <c r="U467" s="52"/>
      <c r="V467" s="67">
        <f t="shared" si="534"/>
        <v>0.21636705821273283</v>
      </c>
      <c r="W467" s="67">
        <f t="shared" si="535"/>
        <v>0.11674995132714647</v>
      </c>
      <c r="X467" s="67">
        <f t="shared" si="536"/>
        <v>5.8796807060808622E-2</v>
      </c>
      <c r="Y467" s="7">
        <f t="shared" si="537"/>
        <v>3.9197871373872414E-2</v>
      </c>
      <c r="Z467" s="7">
        <f t="shared" si="538"/>
        <v>3.8743591407618926E-2</v>
      </c>
      <c r="AA467" s="52"/>
      <c r="AB467" s="52"/>
      <c r="AC467" s="194">
        <f>'From State&amp;Country +Charts'!BR480</f>
        <v>15409</v>
      </c>
      <c r="AD467" s="194">
        <f t="shared" ref="AD467:AD471" si="546">SUM(AC456:AC467)</f>
        <v>184618</v>
      </c>
      <c r="AE467" s="68">
        <f t="shared" si="540"/>
        <v>9.6804042992383765E-2</v>
      </c>
      <c r="AF467" s="52"/>
      <c r="AG467" s="194">
        <f t="shared" si="541"/>
        <v>15409</v>
      </c>
      <c r="AH467" s="194">
        <v>11264</v>
      </c>
      <c r="AI467" s="194">
        <f t="shared" si="542"/>
        <v>4145</v>
      </c>
      <c r="AJ467" s="194">
        <f t="shared" ref="AJ467:AJ471" si="547">SUM(AI456:AI467)</f>
        <v>47888</v>
      </c>
      <c r="AK467" s="194">
        <f t="shared" si="544"/>
        <v>3990.6666666666665</v>
      </c>
      <c r="AL467" s="194">
        <f t="shared" ref="AL467:AL471" si="548">SUM(AH456:AH467)</f>
        <v>136730</v>
      </c>
      <c r="AM467" s="69">
        <v>9.6956324226101634E-2</v>
      </c>
    </row>
    <row r="468" spans="1:39" x14ac:dyDescent="0.3">
      <c r="A468" s="32">
        <v>44652</v>
      </c>
      <c r="B468" s="194">
        <f>'From State&amp;Country +Charts'!H481</f>
        <v>2807</v>
      </c>
      <c r="C468" s="194"/>
      <c r="D468" s="194">
        <f t="shared" si="529"/>
        <v>40730</v>
      </c>
      <c r="E468" s="194"/>
      <c r="F468" s="194">
        <f>'From State&amp;Country +Charts'!AN481</f>
        <v>1535</v>
      </c>
      <c r="G468" s="194"/>
      <c r="H468" s="194">
        <f t="shared" si="530"/>
        <v>20602</v>
      </c>
      <c r="I468" s="194"/>
      <c r="J468" s="194">
        <f>'From State&amp;Country +Charts'!AT481</f>
        <v>788</v>
      </c>
      <c r="K468" s="194"/>
      <c r="L468" s="194">
        <f t="shared" si="531"/>
        <v>10772</v>
      </c>
      <c r="M468" s="194"/>
      <c r="N468" s="4">
        <f>'From State&amp;Country +Charts'!F481</f>
        <v>598</v>
      </c>
      <c r="O468" s="194"/>
      <c r="P468" s="194">
        <f t="shared" si="532"/>
        <v>7661</v>
      </c>
      <c r="Q468" s="194"/>
      <c r="R468" s="4">
        <f>'From State&amp;Country +Charts'!O481</f>
        <v>423</v>
      </c>
      <c r="S468" s="194"/>
      <c r="T468" s="194">
        <f t="shared" si="533"/>
        <v>6221</v>
      </c>
      <c r="U468" s="52"/>
      <c r="V468" s="67">
        <f t="shared" si="534"/>
        <v>0.20576161853100719</v>
      </c>
      <c r="W468" s="67">
        <f t="shared" si="535"/>
        <v>0.11252015833455505</v>
      </c>
      <c r="X468" s="67">
        <f t="shared" si="536"/>
        <v>5.7762791379563111E-2</v>
      </c>
      <c r="Y468" s="7">
        <f t="shared" si="537"/>
        <v>4.3835214777891804E-2</v>
      </c>
      <c r="Z468" s="7">
        <f t="shared" si="538"/>
        <v>3.1007183697405072E-2</v>
      </c>
      <c r="AA468" s="52"/>
      <c r="AB468" s="52"/>
      <c r="AC468" s="194">
        <f>'From State&amp;Country +Charts'!BR481</f>
        <v>13642</v>
      </c>
      <c r="AD468" s="194">
        <f t="shared" si="546"/>
        <v>183710</v>
      </c>
      <c r="AE468" s="68">
        <f t="shared" si="540"/>
        <v>-6.2405498281786986E-2</v>
      </c>
      <c r="AF468" s="52"/>
      <c r="AG468" s="194">
        <f t="shared" si="541"/>
        <v>13642</v>
      </c>
      <c r="AH468" s="194">
        <v>9716</v>
      </c>
      <c r="AI468" s="194">
        <f t="shared" si="542"/>
        <v>3926</v>
      </c>
      <c r="AJ468" s="194">
        <f t="shared" si="547"/>
        <v>48743</v>
      </c>
      <c r="AK468" s="194">
        <f t="shared" si="544"/>
        <v>4061.9166666666665</v>
      </c>
      <c r="AL468" s="194">
        <f t="shared" si="548"/>
        <v>134967</v>
      </c>
      <c r="AM468" s="69">
        <v>9.8079460489664275E-2</v>
      </c>
    </row>
    <row r="469" spans="1:39" x14ac:dyDescent="0.3">
      <c r="A469" s="32">
        <v>44682</v>
      </c>
      <c r="B469" s="194">
        <f>'From State&amp;Country +Charts'!H482</f>
        <v>2799</v>
      </c>
      <c r="C469" s="194"/>
      <c r="D469" s="194">
        <f t="shared" si="529"/>
        <v>40504</v>
      </c>
      <c r="E469" s="194"/>
      <c r="F469" s="194">
        <f>'From State&amp;Country +Charts'!AN482</f>
        <v>1433</v>
      </c>
      <c r="G469" s="194"/>
      <c r="H469" s="194">
        <f t="shared" si="530"/>
        <v>20370</v>
      </c>
      <c r="I469" s="194"/>
      <c r="J469" s="194">
        <f>'From State&amp;Country +Charts'!AT482</f>
        <v>769</v>
      </c>
      <c r="K469" s="194"/>
      <c r="L469" s="194">
        <f t="shared" si="531"/>
        <v>10792</v>
      </c>
      <c r="M469" s="194"/>
      <c r="N469" s="4">
        <f>'From State&amp;Country +Charts'!F482</f>
        <v>560</v>
      </c>
      <c r="O469" s="194"/>
      <c r="P469" s="194">
        <f t="shared" si="532"/>
        <v>7636</v>
      </c>
      <c r="Q469" s="194"/>
      <c r="R469" s="4">
        <f>'From State&amp;Country +Charts'!O482</f>
        <v>440</v>
      </c>
      <c r="S469" s="194"/>
      <c r="T469" s="194">
        <f t="shared" si="533"/>
        <v>6210</v>
      </c>
      <c r="U469" s="52"/>
      <c r="V469" s="67">
        <f t="shared" si="534"/>
        <v>0.20852268494375326</v>
      </c>
      <c r="W469" s="67">
        <f t="shared" si="535"/>
        <v>0.10675705877970647</v>
      </c>
      <c r="X469" s="67">
        <f t="shared" si="536"/>
        <v>5.7289726588691053E-2</v>
      </c>
      <c r="Y469" s="7">
        <f t="shared" si="537"/>
        <v>4.171943678760337E-2</v>
      </c>
      <c r="Z469" s="7">
        <f t="shared" si="538"/>
        <v>3.2779557475974073E-2</v>
      </c>
      <c r="AA469" s="52"/>
      <c r="AB469" s="52"/>
      <c r="AC469" s="194">
        <f>'From State&amp;Country +Charts'!BR482</f>
        <v>13423</v>
      </c>
      <c r="AD469" s="194">
        <f t="shared" si="546"/>
        <v>183784</v>
      </c>
      <c r="AE469" s="68">
        <f t="shared" si="540"/>
        <v>5.5434864034760167E-3</v>
      </c>
      <c r="AF469" s="52"/>
      <c r="AG469" s="194">
        <f t="shared" si="541"/>
        <v>13423</v>
      </c>
      <c r="AH469" s="194">
        <v>9411</v>
      </c>
      <c r="AI469" s="194">
        <f t="shared" si="542"/>
        <v>4012</v>
      </c>
      <c r="AJ469" s="194">
        <f t="shared" si="547"/>
        <v>53713</v>
      </c>
      <c r="AK469" s="194">
        <f t="shared" si="544"/>
        <v>4476.083333333333</v>
      </c>
      <c r="AL469" s="194">
        <f t="shared" si="548"/>
        <v>130071</v>
      </c>
      <c r="AM469" s="69">
        <v>0.10325560604931834</v>
      </c>
    </row>
    <row r="470" spans="1:39" x14ac:dyDescent="0.3">
      <c r="A470" s="32">
        <v>44713</v>
      </c>
      <c r="B470" s="194">
        <f>'From State&amp;Country +Charts'!H483</f>
        <v>3147</v>
      </c>
      <c r="C470" s="194"/>
      <c r="D470" s="194">
        <f t="shared" si="529"/>
        <v>40013</v>
      </c>
      <c r="E470" s="194"/>
      <c r="F470" s="194">
        <f>'From State&amp;Country +Charts'!AN483</f>
        <v>1570</v>
      </c>
      <c r="G470" s="194"/>
      <c r="H470" s="194">
        <f t="shared" si="530"/>
        <v>20127</v>
      </c>
      <c r="I470" s="194"/>
      <c r="J470" s="194">
        <f>'From State&amp;Country +Charts'!AT483</f>
        <v>959</v>
      </c>
      <c r="K470" s="194"/>
      <c r="L470" s="194">
        <f t="shared" si="531"/>
        <v>10802</v>
      </c>
      <c r="M470" s="194"/>
      <c r="N470" s="4">
        <f>'From State&amp;Country +Charts'!F483</f>
        <v>632</v>
      </c>
      <c r="O470" s="194"/>
      <c r="P470" s="194">
        <f t="shared" si="532"/>
        <v>7504</v>
      </c>
      <c r="Q470" s="194"/>
      <c r="R470" s="4">
        <f>'From State&amp;Country +Charts'!O483</f>
        <v>510</v>
      </c>
      <c r="S470" s="194"/>
      <c r="T470" s="194">
        <f t="shared" si="533"/>
        <v>6199</v>
      </c>
      <c r="U470" s="52"/>
      <c r="V470" s="67">
        <f t="shared" si="534"/>
        <v>0.19849880156427399</v>
      </c>
      <c r="W470" s="67">
        <f t="shared" si="535"/>
        <v>9.9028636306294937E-2</v>
      </c>
      <c r="X470" s="67">
        <f t="shared" si="536"/>
        <v>6.0489466380724111E-2</v>
      </c>
      <c r="Y470" s="7">
        <f t="shared" si="537"/>
        <v>3.9863756780623184E-2</v>
      </c>
      <c r="Z470" s="7">
        <f t="shared" si="538"/>
        <v>3.2168537908414278E-2</v>
      </c>
      <c r="AA470" s="52"/>
      <c r="AB470" s="52"/>
      <c r="AC470" s="194">
        <f>'From State&amp;Country +Charts'!BR483</f>
        <v>15854</v>
      </c>
      <c r="AD470" s="194">
        <f t="shared" si="546"/>
        <v>184101</v>
      </c>
      <c r="AE470" s="68">
        <f t="shared" si="540"/>
        <v>2.0402909184527251E-2</v>
      </c>
      <c r="AF470" s="52"/>
      <c r="AG470" s="194">
        <f t="shared" si="541"/>
        <v>15854</v>
      </c>
      <c r="AH470" s="194">
        <v>12613</v>
      </c>
      <c r="AI470" s="194">
        <f t="shared" si="542"/>
        <v>3241</v>
      </c>
      <c r="AJ470" s="194">
        <f t="shared" si="547"/>
        <v>54256</v>
      </c>
      <c r="AK470" s="194">
        <f t="shared" si="544"/>
        <v>4521.333333333333</v>
      </c>
      <c r="AL470" s="194">
        <f t="shared" si="548"/>
        <v>129845</v>
      </c>
      <c r="AM470" s="69">
        <v>0.10066860098397881</v>
      </c>
    </row>
    <row r="471" spans="1:39" x14ac:dyDescent="0.3">
      <c r="A471" s="32">
        <v>44743</v>
      </c>
      <c r="B471" s="194">
        <f>'From State&amp;Country +Charts'!H484</f>
        <v>3377</v>
      </c>
      <c r="C471" s="194"/>
      <c r="D471" s="194">
        <f t="shared" si="529"/>
        <v>39582</v>
      </c>
      <c r="E471" s="194"/>
      <c r="F471" s="194">
        <f>'From State&amp;Country +Charts'!AN484</f>
        <v>1589</v>
      </c>
      <c r="G471" s="194"/>
      <c r="H471" s="194">
        <f t="shared" si="530"/>
        <v>19846</v>
      </c>
      <c r="I471" s="194"/>
      <c r="J471" s="194">
        <f>'From State&amp;Country +Charts'!AT484</f>
        <v>984</v>
      </c>
      <c r="K471" s="194"/>
      <c r="L471" s="194">
        <f t="shared" si="531"/>
        <v>10761</v>
      </c>
      <c r="M471" s="194"/>
      <c r="N471" s="4">
        <f>'From State&amp;Country +Charts'!F484</f>
        <v>670</v>
      </c>
      <c r="O471" s="194"/>
      <c r="P471" s="194">
        <f t="shared" si="532"/>
        <v>7419</v>
      </c>
      <c r="Q471" s="194"/>
      <c r="R471" s="4">
        <f>'From State&amp;Country +Charts'!O484</f>
        <v>500</v>
      </c>
      <c r="S471" s="194"/>
      <c r="T471" s="194">
        <f t="shared" si="533"/>
        <v>6050</v>
      </c>
      <c r="U471" s="52"/>
      <c r="V471" s="67">
        <f t="shared" si="534"/>
        <v>0.2021187455111324</v>
      </c>
      <c r="W471" s="67">
        <f t="shared" si="535"/>
        <v>9.5104141728513281E-2</v>
      </c>
      <c r="X471" s="67">
        <f t="shared" si="536"/>
        <v>5.8893943021307162E-2</v>
      </c>
      <c r="Y471" s="7">
        <f t="shared" si="537"/>
        <v>4.0100550634426621E-2</v>
      </c>
      <c r="Z471" s="7">
        <f t="shared" si="538"/>
        <v>2.9925784055542255E-2</v>
      </c>
      <c r="AA471" s="52"/>
      <c r="AB471" s="52"/>
      <c r="AC471" s="194">
        <f>'From State&amp;Country +Charts'!BR484</f>
        <v>16708</v>
      </c>
      <c r="AD471" s="194">
        <f t="shared" si="546"/>
        <v>183443</v>
      </c>
      <c r="AE471" s="68">
        <f t="shared" si="540"/>
        <v>-3.7890130139352718E-2</v>
      </c>
      <c r="AF471" s="52"/>
      <c r="AG471" s="194">
        <f t="shared" si="541"/>
        <v>16708</v>
      </c>
      <c r="AH471" s="194">
        <v>10772</v>
      </c>
      <c r="AI471" s="194">
        <f t="shared" si="542"/>
        <v>5936</v>
      </c>
      <c r="AJ471" s="194">
        <f t="shared" si="547"/>
        <v>55857</v>
      </c>
      <c r="AK471" s="194">
        <f t="shared" si="544"/>
        <v>4654.75</v>
      </c>
      <c r="AL471" s="194">
        <f t="shared" si="548"/>
        <v>127586</v>
      </c>
      <c r="AM471" s="69">
        <v>9.2769930572180997E-2</v>
      </c>
    </row>
    <row r="472" spans="1:39" x14ac:dyDescent="0.3">
      <c r="A472" s="32">
        <v>44774</v>
      </c>
      <c r="B472" s="194">
        <f>'From State&amp;Country +Charts'!H485</f>
        <v>3844</v>
      </c>
      <c r="C472" s="194"/>
      <c r="D472" s="194">
        <f t="shared" ref="D472:D474" si="549">SUM(B461:B472)</f>
        <v>39321</v>
      </c>
      <c r="E472" s="194"/>
      <c r="F472" s="194">
        <f>'From State&amp;Country +Charts'!AN485</f>
        <v>1873</v>
      </c>
      <c r="G472" s="194"/>
      <c r="H472" s="194">
        <f t="shared" ref="H472:H474" si="550">SUM(F461:F472)</f>
        <v>19865</v>
      </c>
      <c r="I472" s="194"/>
      <c r="J472" s="194">
        <f>'From State&amp;Country +Charts'!AT485</f>
        <v>1170</v>
      </c>
      <c r="K472" s="194"/>
      <c r="L472" s="194">
        <f t="shared" ref="L472:L474" si="551">SUM(J461:J472)</f>
        <v>10868</v>
      </c>
      <c r="M472" s="194"/>
      <c r="N472" s="4">
        <f>'From State&amp;Country +Charts'!F485</f>
        <v>784</v>
      </c>
      <c r="O472" s="194"/>
      <c r="P472" s="194">
        <f t="shared" ref="P472:P474" si="552">SUM(N461:N472)</f>
        <v>7487</v>
      </c>
      <c r="Q472" s="194"/>
      <c r="R472" s="4">
        <f>'From State&amp;Country +Charts'!O485</f>
        <v>577</v>
      </c>
      <c r="S472" s="194"/>
      <c r="T472" s="194">
        <f t="shared" ref="T472:T474" si="553">SUM(R461:R472)</f>
        <v>6071</v>
      </c>
      <c r="U472" s="52"/>
      <c r="V472" s="67">
        <f t="shared" ref="V472:V474" si="554">B472/AC472</f>
        <v>0.20078349438495691</v>
      </c>
      <c r="W472" s="67">
        <f t="shared" ref="W472:W474" si="555">F472/AC472</f>
        <v>9.7832332201619215E-2</v>
      </c>
      <c r="X472" s="67">
        <f t="shared" ref="X472:X474" si="556">J472/AC472</f>
        <v>6.1112562026638811E-2</v>
      </c>
      <c r="Y472" s="7">
        <f t="shared" ref="Y472:Y474" si="557">N472/AC472</f>
        <v>4.0950639853747715E-2</v>
      </c>
      <c r="Z472" s="7">
        <f t="shared" ref="Z472:Z474" si="558">R472/AC472</f>
        <v>3.0138417341342386E-2</v>
      </c>
      <c r="AA472" s="52"/>
      <c r="AB472" s="52"/>
      <c r="AC472" s="194">
        <f>'From State&amp;Country +Charts'!BR485</f>
        <v>19145</v>
      </c>
      <c r="AD472" s="194">
        <f t="shared" ref="AD472" si="559">SUM(AC461:AC472)</f>
        <v>184475</v>
      </c>
      <c r="AE472" s="68">
        <f t="shared" ref="AE472:AE474" si="560">(AC472/AC460)-1</f>
        <v>5.6975652846022129E-2</v>
      </c>
      <c r="AF472" s="52"/>
      <c r="AG472" s="194">
        <f t="shared" ref="AG472:AG474" si="561">AC472</f>
        <v>19145</v>
      </c>
      <c r="AH472" s="194">
        <v>13225</v>
      </c>
      <c r="AI472" s="194">
        <f t="shared" ref="AI472:AI474" si="562">AG472-AH472</f>
        <v>5920</v>
      </c>
      <c r="AJ472" s="194">
        <f t="shared" ref="AJ472" si="563">SUM(AI461:AI472)</f>
        <v>55347</v>
      </c>
      <c r="AK472" s="194">
        <f t="shared" ref="AK472:AK474" si="564">AJ472/12</f>
        <v>4612.25</v>
      </c>
      <c r="AL472" s="194">
        <f t="shared" ref="AL472" si="565">SUM(AH461:AH472)</f>
        <v>129128</v>
      </c>
      <c r="AM472" s="69">
        <v>9.5743013841734129E-2</v>
      </c>
    </row>
    <row r="473" spans="1:39" x14ac:dyDescent="0.3">
      <c r="A473" s="32">
        <v>44805</v>
      </c>
      <c r="B473" s="194">
        <f>'From State&amp;Country +Charts'!H486</f>
        <v>3408</v>
      </c>
      <c r="C473" s="194"/>
      <c r="D473" s="194">
        <f t="shared" si="549"/>
        <v>38685</v>
      </c>
      <c r="E473" s="194"/>
      <c r="F473" s="194">
        <f>'From State&amp;Country +Charts'!AN486</f>
        <v>1667</v>
      </c>
      <c r="G473" s="194"/>
      <c r="H473" s="194">
        <f t="shared" si="550"/>
        <v>19666</v>
      </c>
      <c r="I473" s="194"/>
      <c r="J473" s="194">
        <f>'From State&amp;Country +Charts'!AT486</f>
        <v>1039</v>
      </c>
      <c r="K473" s="194"/>
      <c r="L473" s="194">
        <f t="shared" si="551"/>
        <v>10811</v>
      </c>
      <c r="M473" s="194"/>
      <c r="N473" s="4">
        <f>'From State&amp;Country +Charts'!F486</f>
        <v>752</v>
      </c>
      <c r="O473" s="194"/>
      <c r="P473" s="194">
        <f t="shared" si="552"/>
        <v>7536</v>
      </c>
      <c r="Q473" s="194"/>
      <c r="R473" s="4">
        <f>'From State&amp;Country +Charts'!O486</f>
        <v>573</v>
      </c>
      <c r="S473" s="194"/>
      <c r="T473" s="194">
        <f t="shared" si="553"/>
        <v>6074</v>
      </c>
      <c r="U473" s="52"/>
      <c r="V473" s="67">
        <f t="shared" si="554"/>
        <v>0.19567089625078946</v>
      </c>
      <c r="W473" s="67">
        <f t="shared" si="555"/>
        <v>9.5711086869150835E-2</v>
      </c>
      <c r="X473" s="67">
        <f t="shared" si="556"/>
        <v>5.9654360682092206E-2</v>
      </c>
      <c r="Y473" s="7">
        <f t="shared" si="557"/>
        <v>4.3176207153930071E-2</v>
      </c>
      <c r="Z473" s="7">
        <f t="shared" si="558"/>
        <v>3.289889188723661E-2</v>
      </c>
      <c r="AA473" s="52"/>
      <c r="AB473" s="52"/>
      <c r="AC473" s="194">
        <f>'From State&amp;Country +Charts'!BR486</f>
        <v>17417</v>
      </c>
      <c r="AD473" s="194">
        <f t="shared" ref="AD473:AD474" si="566">SUM(AC462:AC473)</f>
        <v>183902</v>
      </c>
      <c r="AE473" s="68">
        <f t="shared" si="560"/>
        <v>-3.1851028349082822E-2</v>
      </c>
      <c r="AF473" s="52"/>
      <c r="AG473" s="194">
        <f t="shared" si="561"/>
        <v>17417</v>
      </c>
      <c r="AH473" s="194">
        <v>12651</v>
      </c>
      <c r="AI473" s="194">
        <f t="shared" si="562"/>
        <v>4766</v>
      </c>
      <c r="AJ473" s="194">
        <f t="shared" ref="AJ473:AJ474" si="567">SUM(AI462:AI473)</f>
        <v>53146</v>
      </c>
      <c r="AK473" s="194">
        <f t="shared" si="564"/>
        <v>4428.833333333333</v>
      </c>
      <c r="AL473" s="194">
        <f t="shared" ref="AL473:AL474" si="568">SUM(AH462:AH473)</f>
        <v>130756</v>
      </c>
      <c r="AM473" s="69">
        <v>9.3701555951082274E-2</v>
      </c>
    </row>
    <row r="474" spans="1:39" x14ac:dyDescent="0.3">
      <c r="A474" s="32">
        <v>44835</v>
      </c>
      <c r="B474" s="194">
        <f>'From State&amp;Country +Charts'!H487</f>
        <v>2935</v>
      </c>
      <c r="C474" s="194"/>
      <c r="D474" s="194">
        <f t="shared" si="549"/>
        <v>37700</v>
      </c>
      <c r="E474" s="194"/>
      <c r="F474" s="194">
        <f>'From State&amp;Country +Charts'!AN487</f>
        <v>1661</v>
      </c>
      <c r="G474" s="194"/>
      <c r="H474" s="194">
        <f t="shared" si="550"/>
        <v>19450</v>
      </c>
      <c r="I474" s="194"/>
      <c r="J474" s="194">
        <f>'From State&amp;Country +Charts'!AT487</f>
        <v>982</v>
      </c>
      <c r="K474" s="194"/>
      <c r="L474" s="194">
        <f t="shared" si="551"/>
        <v>10764</v>
      </c>
      <c r="M474" s="194"/>
      <c r="N474" s="4">
        <f>'From State&amp;Country +Charts'!F487</f>
        <v>655</v>
      </c>
      <c r="O474" s="194"/>
      <c r="P474" s="194">
        <f t="shared" si="552"/>
        <v>7469</v>
      </c>
      <c r="Q474" s="194"/>
      <c r="R474" s="4">
        <f>'From State&amp;Country +Charts'!O487</f>
        <v>549</v>
      </c>
      <c r="S474" s="194"/>
      <c r="T474" s="194">
        <f t="shared" si="553"/>
        <v>6042</v>
      </c>
      <c r="U474" s="52"/>
      <c r="V474" s="67">
        <f t="shared" si="554"/>
        <v>0.18568897886878399</v>
      </c>
      <c r="W474" s="67">
        <f t="shared" si="555"/>
        <v>0.10508667594584335</v>
      </c>
      <c r="X474" s="67">
        <f t="shared" si="556"/>
        <v>6.2128305706693664E-2</v>
      </c>
      <c r="Y474" s="7">
        <f t="shared" si="557"/>
        <v>4.1439959509047199E-2</v>
      </c>
      <c r="Z474" s="7">
        <f t="shared" si="558"/>
        <v>3.4733645451094523E-2</v>
      </c>
      <c r="AA474" s="52"/>
      <c r="AB474" s="52"/>
      <c r="AC474" s="194">
        <f>'From State&amp;Country +Charts'!BR487</f>
        <v>15806</v>
      </c>
      <c r="AD474" s="194">
        <f t="shared" si="566"/>
        <v>181994</v>
      </c>
      <c r="AE474" s="68">
        <f t="shared" si="560"/>
        <v>-0.10771141470023715</v>
      </c>
      <c r="AF474" s="52"/>
      <c r="AG474" s="194">
        <f t="shared" si="561"/>
        <v>15806</v>
      </c>
      <c r="AH474" s="194">
        <v>13952</v>
      </c>
      <c r="AI474" s="194">
        <f t="shared" si="562"/>
        <v>1854</v>
      </c>
      <c r="AJ474" s="194">
        <f t="shared" si="567"/>
        <v>51722</v>
      </c>
      <c r="AK474" s="194">
        <f t="shared" si="564"/>
        <v>4310.166666666667</v>
      </c>
      <c r="AL474" s="194">
        <f t="shared" si="568"/>
        <v>130272</v>
      </c>
      <c r="AM474" s="69">
        <v>9.7241553840313799E-2</v>
      </c>
    </row>
    <row r="475" spans="1:39" x14ac:dyDescent="0.3">
      <c r="A475" s="32">
        <v>44866</v>
      </c>
      <c r="B475" s="194">
        <f>'From State&amp;Country +Charts'!H488</f>
        <v>2450</v>
      </c>
      <c r="C475" s="194"/>
      <c r="D475" s="194">
        <f t="shared" ref="D475:D482" si="569">SUM(B464:B475)</f>
        <v>37133</v>
      </c>
      <c r="E475" s="194"/>
      <c r="F475" s="194">
        <f>'From State&amp;Country +Charts'!AN488</f>
        <v>1369</v>
      </c>
      <c r="G475" s="194"/>
      <c r="H475" s="194">
        <f t="shared" ref="H475:H482" si="570">SUM(F464:F475)</f>
        <v>19198</v>
      </c>
      <c r="I475" s="194"/>
      <c r="J475" s="194">
        <f>'From State&amp;Country +Charts'!AT488</f>
        <v>758</v>
      </c>
      <c r="K475" s="194"/>
      <c r="L475" s="194">
        <f t="shared" ref="L475:L482" si="571">SUM(J464:J475)</f>
        <v>10701</v>
      </c>
      <c r="M475" s="194"/>
      <c r="N475" s="4">
        <f>'From State&amp;Country +Charts'!F488</f>
        <v>535</v>
      </c>
      <c r="O475" s="194"/>
      <c r="P475" s="194">
        <f t="shared" ref="P475:P482" si="572">SUM(N464:N475)</f>
        <v>7425</v>
      </c>
      <c r="Q475" s="194"/>
      <c r="R475" s="4">
        <f>'From State&amp;Country +Charts'!O488</f>
        <v>436</v>
      </c>
      <c r="S475" s="194"/>
      <c r="T475" s="194">
        <f t="shared" ref="T475:T482" si="573">SUM(R464:R475)</f>
        <v>6042</v>
      </c>
      <c r="U475" s="52"/>
      <c r="V475" s="67">
        <f t="shared" ref="V475:V482" si="574">B475/AC475</f>
        <v>0.18784022080809629</v>
      </c>
      <c r="W475" s="67">
        <f t="shared" ref="W475:W482" si="575">F475/AC475</f>
        <v>0.10496051521889135</v>
      </c>
      <c r="X475" s="67">
        <f t="shared" ref="X475:X482" si="576">J475/AC475</f>
        <v>5.8115464233688567E-2</v>
      </c>
      <c r="Y475" s="7">
        <f t="shared" ref="Y475:Y482" si="577">N475/AC475</f>
        <v>4.1018170666257764E-2</v>
      </c>
      <c r="Z475" s="7">
        <f t="shared" ref="Z475:Z482" si="578">R475/AC475</f>
        <v>3.3427892356053056E-2</v>
      </c>
      <c r="AA475" s="52"/>
      <c r="AB475" s="52"/>
      <c r="AC475" s="194">
        <f>'From State&amp;Country +Charts'!BR488</f>
        <v>13043</v>
      </c>
      <c r="AD475" s="194">
        <f t="shared" ref="AD475:AD482" si="579">SUM(AC464:AC475)</f>
        <v>181207</v>
      </c>
      <c r="AE475" s="68">
        <f t="shared" ref="AE475:AE482" si="580">(AC475/AC463)-1</f>
        <v>-5.6905278380332658E-2</v>
      </c>
      <c r="AF475" s="52"/>
      <c r="AG475" s="194">
        <f t="shared" ref="AG475:AG482" si="581">AC475</f>
        <v>13043</v>
      </c>
      <c r="AH475" s="194">
        <v>8831</v>
      </c>
      <c r="AI475" s="194">
        <f t="shared" ref="AI475:AI482" si="582">AG475-AH475</f>
        <v>4212</v>
      </c>
      <c r="AJ475" s="194">
        <f t="shared" ref="AJ475:AJ482" si="583">SUM(AI464:AI475)</f>
        <v>51629</v>
      </c>
      <c r="AK475" s="194">
        <f t="shared" ref="AK475:AK482" si="584">AJ475/12</f>
        <v>4302.416666666667</v>
      </c>
      <c r="AL475" s="194">
        <f t="shared" ref="AL475:AL482" si="585">SUM(AH464:AH475)</f>
        <v>129578</v>
      </c>
      <c r="AM475" s="69">
        <v>0.10649390477650847</v>
      </c>
    </row>
    <row r="476" spans="1:39" x14ac:dyDescent="0.3">
      <c r="A476" s="32">
        <v>44896</v>
      </c>
      <c r="B476" s="194">
        <f>'From State&amp;Country +Charts'!H489</f>
        <v>2270</v>
      </c>
      <c r="C476" s="194"/>
      <c r="D476" s="194">
        <f t="shared" si="569"/>
        <v>36232</v>
      </c>
      <c r="E476" s="194"/>
      <c r="F476" s="194">
        <f>'From State&amp;Country +Charts'!AN489</f>
        <v>1201</v>
      </c>
      <c r="G476" s="194"/>
      <c r="H476" s="194">
        <f t="shared" si="570"/>
        <v>18659</v>
      </c>
      <c r="I476" s="194"/>
      <c r="J476" s="194">
        <f>'From State&amp;Country +Charts'!AT489</f>
        <v>667</v>
      </c>
      <c r="K476" s="194"/>
      <c r="L476" s="194">
        <f t="shared" si="571"/>
        <v>10527</v>
      </c>
      <c r="M476" s="194"/>
      <c r="N476" s="4">
        <f>'From State&amp;Country +Charts'!F489</f>
        <v>415</v>
      </c>
      <c r="O476" s="194"/>
      <c r="P476" s="194">
        <f t="shared" si="572"/>
        <v>7261</v>
      </c>
      <c r="Q476" s="194"/>
      <c r="R476" s="4">
        <f>'From State&amp;Country +Charts'!O489</f>
        <v>372</v>
      </c>
      <c r="S476" s="194"/>
      <c r="T476" s="194">
        <f t="shared" si="573"/>
        <v>5898</v>
      </c>
      <c r="U476" s="52"/>
      <c r="V476" s="67">
        <f t="shared" si="574"/>
        <v>0.19191748393642205</v>
      </c>
      <c r="W476" s="67">
        <f t="shared" si="575"/>
        <v>0.10153872167737572</v>
      </c>
      <c r="X476" s="67">
        <f t="shared" si="576"/>
        <v>5.6391613121406829E-2</v>
      </c>
      <c r="Y476" s="7">
        <f t="shared" si="577"/>
        <v>3.5086236050050727E-2</v>
      </c>
      <c r="Z476" s="7">
        <f t="shared" si="578"/>
        <v>3.1450794724382822E-2</v>
      </c>
      <c r="AA476" s="52"/>
      <c r="AB476" s="52"/>
      <c r="AC476" s="194">
        <f>'From State&amp;Country +Charts'!BR489</f>
        <v>11828</v>
      </c>
      <c r="AD476" s="194">
        <f t="shared" si="579"/>
        <v>178793</v>
      </c>
      <c r="AE476" s="68">
        <f t="shared" si="580"/>
        <v>-0.16949866591770824</v>
      </c>
      <c r="AF476" s="52"/>
      <c r="AG476" s="194">
        <f t="shared" si="581"/>
        <v>11828</v>
      </c>
      <c r="AH476" s="194">
        <v>7846</v>
      </c>
      <c r="AI476" s="194">
        <f t="shared" si="582"/>
        <v>3982</v>
      </c>
      <c r="AJ476" s="194">
        <f t="shared" si="583"/>
        <v>50571</v>
      </c>
      <c r="AK476" s="194">
        <f t="shared" si="584"/>
        <v>4214.25</v>
      </c>
      <c r="AL476" s="194">
        <f t="shared" si="585"/>
        <v>128222</v>
      </c>
      <c r="AM476" s="69">
        <v>0.10813324315184308</v>
      </c>
    </row>
    <row r="477" spans="1:39" x14ac:dyDescent="0.3">
      <c r="A477" s="32">
        <v>44927</v>
      </c>
      <c r="B477" s="194">
        <f>'From State&amp;Country +Charts'!H490</f>
        <v>2552</v>
      </c>
      <c r="C477" s="194"/>
      <c r="D477" s="194">
        <f t="shared" si="569"/>
        <v>35674</v>
      </c>
      <c r="E477" s="194"/>
      <c r="F477" s="194">
        <f>'From State&amp;Country +Charts'!AN490</f>
        <v>1416</v>
      </c>
      <c r="G477" s="194"/>
      <c r="H477" s="194">
        <f t="shared" si="570"/>
        <v>18528</v>
      </c>
      <c r="I477" s="194"/>
      <c r="J477" s="194">
        <f>'From State&amp;Country +Charts'!AT490</f>
        <v>845</v>
      </c>
      <c r="K477" s="194"/>
      <c r="L477" s="194">
        <f t="shared" si="571"/>
        <v>10578</v>
      </c>
      <c r="M477" s="194"/>
      <c r="N477" s="4">
        <f>'From State&amp;Country +Charts'!F490</f>
        <v>546</v>
      </c>
      <c r="O477" s="194"/>
      <c r="P477" s="194">
        <f t="shared" si="572"/>
        <v>7263</v>
      </c>
      <c r="Q477" s="194"/>
      <c r="R477" s="4">
        <f>'From State&amp;Country +Charts'!O490</f>
        <v>454</v>
      </c>
      <c r="S477" s="194"/>
      <c r="T477" s="194">
        <f t="shared" si="573"/>
        <v>5879</v>
      </c>
      <c r="U477" s="52"/>
      <c r="V477" s="67">
        <f t="shared" si="574"/>
        <v>0.1858974358974359</v>
      </c>
      <c r="W477" s="67">
        <f t="shared" si="575"/>
        <v>0.10314685314685315</v>
      </c>
      <c r="X477" s="67">
        <f t="shared" si="576"/>
        <v>6.1553030303030304E-2</v>
      </c>
      <c r="Y477" s="7">
        <f t="shared" si="577"/>
        <v>3.9772727272727272E-2</v>
      </c>
      <c r="Z477" s="7">
        <f t="shared" si="578"/>
        <v>3.3071095571095568E-2</v>
      </c>
      <c r="AA477" s="52"/>
      <c r="AB477" s="52"/>
      <c r="AC477" s="194">
        <f>'From State&amp;Country +Charts'!BR490</f>
        <v>13728</v>
      </c>
      <c r="AD477" s="194">
        <f t="shared" si="579"/>
        <v>178782</v>
      </c>
      <c r="AE477" s="68">
        <f t="shared" si="580"/>
        <v>-8.0064051240991141E-4</v>
      </c>
      <c r="AF477" s="52"/>
      <c r="AG477" s="194">
        <f t="shared" si="581"/>
        <v>13728</v>
      </c>
      <c r="AH477" s="194">
        <v>12924</v>
      </c>
      <c r="AI477" s="194">
        <f t="shared" si="582"/>
        <v>804</v>
      </c>
      <c r="AJ477" s="194">
        <f t="shared" si="583"/>
        <v>46821</v>
      </c>
      <c r="AK477" s="194">
        <f t="shared" si="584"/>
        <v>3901.75</v>
      </c>
      <c r="AL477" s="194">
        <f t="shared" si="585"/>
        <v>131961</v>
      </c>
      <c r="AM477" s="69">
        <v>9.4551282051282048E-2</v>
      </c>
    </row>
    <row r="478" spans="1:39" x14ac:dyDescent="0.3">
      <c r="A478" s="32">
        <v>44958</v>
      </c>
      <c r="B478" s="194">
        <f>'From State&amp;Country +Charts'!H491</f>
        <v>2149</v>
      </c>
      <c r="C478" s="194"/>
      <c r="D478" s="194">
        <f t="shared" si="569"/>
        <v>35072</v>
      </c>
      <c r="E478" s="194"/>
      <c r="F478" s="194">
        <f>'From State&amp;Country +Charts'!AN491</f>
        <v>1231</v>
      </c>
      <c r="G478" s="194"/>
      <c r="H478" s="194">
        <f t="shared" si="570"/>
        <v>18344</v>
      </c>
      <c r="I478" s="194"/>
      <c r="J478" s="194">
        <f>'From State&amp;Country +Charts'!AT491</f>
        <v>775</v>
      </c>
      <c r="K478" s="194"/>
      <c r="L478" s="194">
        <f t="shared" si="571"/>
        <v>10642</v>
      </c>
      <c r="M478" s="194"/>
      <c r="N478" s="4">
        <f>'From State&amp;Country +Charts'!F491</f>
        <v>460</v>
      </c>
      <c r="O478" s="194"/>
      <c r="P478" s="194">
        <f t="shared" si="572"/>
        <v>7211</v>
      </c>
      <c r="Q478" s="194"/>
      <c r="R478" s="4">
        <f>'From State&amp;Country +Charts'!O491</f>
        <v>396</v>
      </c>
      <c r="S478" s="194"/>
      <c r="T478" s="194">
        <f t="shared" si="573"/>
        <v>5827</v>
      </c>
      <c r="U478" s="52"/>
      <c r="V478" s="67">
        <f t="shared" si="574"/>
        <v>0.18455857093782205</v>
      </c>
      <c r="W478" s="67">
        <f t="shared" si="575"/>
        <v>0.10571968395740296</v>
      </c>
      <c r="X478" s="67">
        <f t="shared" si="576"/>
        <v>6.6557883888698044E-2</v>
      </c>
      <c r="Y478" s="7">
        <f t="shared" si="577"/>
        <v>3.9505324630711096E-2</v>
      </c>
      <c r="Z478" s="7">
        <f t="shared" si="578"/>
        <v>3.4008931638612162E-2</v>
      </c>
      <c r="AA478" s="52"/>
      <c r="AB478" s="52"/>
      <c r="AC478" s="194">
        <f>'From State&amp;Country +Charts'!BR491</f>
        <v>11644</v>
      </c>
      <c r="AD478" s="194">
        <f t="shared" si="579"/>
        <v>177647</v>
      </c>
      <c r="AE478" s="68">
        <f t="shared" si="580"/>
        <v>-8.8817591360826342E-2</v>
      </c>
      <c r="AF478" s="52"/>
      <c r="AG478" s="194">
        <f t="shared" si="581"/>
        <v>11644</v>
      </c>
      <c r="AH478" s="194">
        <v>18852</v>
      </c>
      <c r="AI478" s="194">
        <f t="shared" si="582"/>
        <v>-7208</v>
      </c>
      <c r="AJ478" s="194">
        <f t="shared" si="583"/>
        <v>35590</v>
      </c>
      <c r="AK478" s="194">
        <f t="shared" si="584"/>
        <v>2965.8333333333335</v>
      </c>
      <c r="AL478" s="194">
        <f t="shared" si="585"/>
        <v>142057</v>
      </c>
      <c r="AM478" s="69">
        <v>9.2751631741669532E-2</v>
      </c>
    </row>
    <row r="479" spans="1:39" x14ac:dyDescent="0.3">
      <c r="A479" s="32">
        <v>44986</v>
      </c>
      <c r="B479" s="194">
        <f>'From State&amp;Country +Charts'!H492</f>
        <v>2658</v>
      </c>
      <c r="C479" s="194"/>
      <c r="D479" s="194">
        <f t="shared" si="569"/>
        <v>34396</v>
      </c>
      <c r="E479" s="194"/>
      <c r="F479" s="194">
        <f>'From State&amp;Country +Charts'!AN492</f>
        <v>1588</v>
      </c>
      <c r="G479" s="194"/>
      <c r="H479" s="194">
        <f t="shared" si="570"/>
        <v>18133</v>
      </c>
      <c r="I479" s="194"/>
      <c r="J479" s="194">
        <f>'From State&amp;Country +Charts'!AT492</f>
        <v>873</v>
      </c>
      <c r="K479" s="194"/>
      <c r="L479" s="194">
        <f t="shared" si="571"/>
        <v>10609</v>
      </c>
      <c r="M479" s="194"/>
      <c r="N479" s="4">
        <f>'From State&amp;Country +Charts'!F492</f>
        <v>576</v>
      </c>
      <c r="O479" s="194"/>
      <c r="P479" s="194">
        <f t="shared" si="572"/>
        <v>7183</v>
      </c>
      <c r="Q479" s="194"/>
      <c r="R479" s="4">
        <f>'From State&amp;Country +Charts'!O492</f>
        <v>483</v>
      </c>
      <c r="S479" s="194"/>
      <c r="T479" s="194">
        <f t="shared" si="573"/>
        <v>5713</v>
      </c>
      <c r="U479" s="52"/>
      <c r="V479" s="67">
        <f t="shared" si="574"/>
        <v>0.1878710771840543</v>
      </c>
      <c r="W479" s="67">
        <f t="shared" si="575"/>
        <v>0.11224201300537179</v>
      </c>
      <c r="X479" s="67">
        <f t="shared" si="576"/>
        <v>6.1704834605597968E-2</v>
      </c>
      <c r="Y479" s="7">
        <f t="shared" si="577"/>
        <v>4.0712468193384227E-2</v>
      </c>
      <c r="Z479" s="7">
        <f t="shared" si="578"/>
        <v>3.4139100932994063E-2</v>
      </c>
      <c r="AA479" s="52"/>
      <c r="AB479" s="52"/>
      <c r="AC479" s="194">
        <f>'From State&amp;Country +Charts'!BR492</f>
        <v>14148</v>
      </c>
      <c r="AD479" s="194">
        <f t="shared" si="579"/>
        <v>176386</v>
      </c>
      <c r="AE479" s="68">
        <f t="shared" si="580"/>
        <v>-8.1835291063664051E-2</v>
      </c>
      <c r="AF479" s="52"/>
      <c r="AG479" s="194">
        <f t="shared" si="581"/>
        <v>14148</v>
      </c>
      <c r="AH479" s="194">
        <v>9605</v>
      </c>
      <c r="AI479" s="194">
        <f t="shared" si="582"/>
        <v>4543</v>
      </c>
      <c r="AJ479" s="194">
        <f t="shared" si="583"/>
        <v>35988</v>
      </c>
      <c r="AK479" s="194">
        <f t="shared" si="584"/>
        <v>2999</v>
      </c>
      <c r="AL479" s="194">
        <f t="shared" si="585"/>
        <v>140398</v>
      </c>
      <c r="AM479" s="69">
        <v>0.10474978795589483</v>
      </c>
    </row>
    <row r="480" spans="1:39" x14ac:dyDescent="0.3">
      <c r="A480" s="32">
        <v>45017</v>
      </c>
      <c r="B480" s="194">
        <f>'From State&amp;Country +Charts'!H493</f>
        <v>2119</v>
      </c>
      <c r="C480" s="194"/>
      <c r="D480" s="194">
        <f t="shared" si="569"/>
        <v>33708</v>
      </c>
      <c r="E480" s="194"/>
      <c r="F480" s="194">
        <f>'From State&amp;Country +Charts'!AN493</f>
        <v>1333</v>
      </c>
      <c r="G480" s="194"/>
      <c r="H480" s="194">
        <f t="shared" si="570"/>
        <v>17931</v>
      </c>
      <c r="I480" s="194"/>
      <c r="J480" s="194">
        <f>'From State&amp;Country +Charts'!AT493</f>
        <v>738</v>
      </c>
      <c r="K480" s="194"/>
      <c r="L480" s="194">
        <f t="shared" si="571"/>
        <v>10559</v>
      </c>
      <c r="M480" s="194"/>
      <c r="N480" s="4">
        <f>'From State&amp;Country +Charts'!F493</f>
        <v>489</v>
      </c>
      <c r="O480" s="194"/>
      <c r="P480" s="194">
        <f t="shared" si="572"/>
        <v>7074</v>
      </c>
      <c r="Q480" s="194"/>
      <c r="R480" s="4">
        <f>'From State&amp;Country +Charts'!O493</f>
        <v>416</v>
      </c>
      <c r="S480" s="194"/>
      <c r="T480" s="194">
        <f t="shared" si="573"/>
        <v>5706</v>
      </c>
      <c r="U480" s="52"/>
      <c r="V480" s="67">
        <f t="shared" si="574"/>
        <v>0.17680433875677931</v>
      </c>
      <c r="W480" s="67">
        <f t="shared" si="575"/>
        <v>0.11122236128493951</v>
      </c>
      <c r="X480" s="67">
        <f t="shared" si="576"/>
        <v>6.157697121401752E-2</v>
      </c>
      <c r="Y480" s="7">
        <f t="shared" si="577"/>
        <v>4.0801001251564453E-2</v>
      </c>
      <c r="Z480" s="7">
        <f t="shared" si="578"/>
        <v>3.471005423445974E-2</v>
      </c>
      <c r="AA480" s="52"/>
      <c r="AB480" s="52"/>
      <c r="AC480" s="194">
        <f>'From State&amp;Country +Charts'!BR493</f>
        <v>11985</v>
      </c>
      <c r="AD480" s="194">
        <f t="shared" si="579"/>
        <v>174729</v>
      </c>
      <c r="AE480" s="68">
        <f t="shared" si="580"/>
        <v>-0.12146312857352293</v>
      </c>
      <c r="AF480" s="52"/>
      <c r="AG480" s="194">
        <f t="shared" si="581"/>
        <v>11985</v>
      </c>
      <c r="AH480" s="194">
        <v>8183</v>
      </c>
      <c r="AI480" s="194">
        <f t="shared" si="582"/>
        <v>3802</v>
      </c>
      <c r="AJ480" s="194">
        <f t="shared" si="583"/>
        <v>35864</v>
      </c>
      <c r="AK480" s="194">
        <f t="shared" si="584"/>
        <v>2988.6666666666665</v>
      </c>
      <c r="AL480" s="194">
        <f t="shared" si="585"/>
        <v>138865</v>
      </c>
      <c r="AM480" s="69">
        <v>9.5869837296620769E-2</v>
      </c>
    </row>
    <row r="481" spans="1:39" x14ac:dyDescent="0.3">
      <c r="A481" s="32">
        <v>45047</v>
      </c>
      <c r="B481" s="194">
        <f>'From State&amp;Country +Charts'!H494</f>
        <v>2336</v>
      </c>
      <c r="C481" s="194"/>
      <c r="D481" s="194">
        <f t="shared" si="569"/>
        <v>33245</v>
      </c>
      <c r="E481" s="194"/>
      <c r="F481" s="194">
        <f>'From State&amp;Country +Charts'!AN494</f>
        <v>1406</v>
      </c>
      <c r="G481" s="194"/>
      <c r="H481" s="194">
        <f t="shared" si="570"/>
        <v>17904</v>
      </c>
      <c r="I481" s="194"/>
      <c r="J481" s="194">
        <f>'From State&amp;Country +Charts'!AT494</f>
        <v>834</v>
      </c>
      <c r="K481" s="194"/>
      <c r="L481" s="194">
        <f t="shared" si="571"/>
        <v>10624</v>
      </c>
      <c r="M481" s="194"/>
      <c r="N481" s="4">
        <f>'From State&amp;Country +Charts'!F494</f>
        <v>577</v>
      </c>
      <c r="O481" s="194"/>
      <c r="P481" s="194">
        <f t="shared" si="572"/>
        <v>7091</v>
      </c>
      <c r="Q481" s="194"/>
      <c r="R481" s="4">
        <f>'From State&amp;Country +Charts'!O494</f>
        <v>446</v>
      </c>
      <c r="S481" s="194"/>
      <c r="T481" s="194">
        <f t="shared" si="573"/>
        <v>5712</v>
      </c>
      <c r="U481" s="52"/>
      <c r="V481" s="67">
        <f t="shared" si="574"/>
        <v>0.17853867318862734</v>
      </c>
      <c r="W481" s="67">
        <f t="shared" si="575"/>
        <v>0.10745949250993581</v>
      </c>
      <c r="X481" s="67">
        <f t="shared" si="576"/>
        <v>6.3741974931213696E-2</v>
      </c>
      <c r="Y481" s="7">
        <f t="shared" si="577"/>
        <v>4.4099663711403239E-2</v>
      </c>
      <c r="Z481" s="7">
        <f t="shared" si="578"/>
        <v>3.4087435035157446E-2</v>
      </c>
      <c r="AA481" s="52"/>
      <c r="AB481" s="52"/>
      <c r="AC481" s="194">
        <f>'From State&amp;Country +Charts'!BR494</f>
        <v>13084</v>
      </c>
      <c r="AD481" s="194">
        <f t="shared" si="579"/>
        <v>174390</v>
      </c>
      <c r="AE481" s="68">
        <f t="shared" si="580"/>
        <v>-2.5255159055352805E-2</v>
      </c>
      <c r="AF481" s="52"/>
      <c r="AG481" s="194">
        <f t="shared" si="581"/>
        <v>13084</v>
      </c>
      <c r="AH481" s="194">
        <v>9263</v>
      </c>
      <c r="AI481" s="194">
        <f t="shared" si="582"/>
        <v>3821</v>
      </c>
      <c r="AJ481" s="194">
        <f t="shared" si="583"/>
        <v>35673</v>
      </c>
      <c r="AK481" s="194">
        <f t="shared" si="584"/>
        <v>2972.75</v>
      </c>
      <c r="AL481" s="194">
        <f t="shared" si="585"/>
        <v>138717</v>
      </c>
      <c r="AM481" s="69">
        <v>9.5307245490675638E-2</v>
      </c>
    </row>
    <row r="482" spans="1:39" x14ac:dyDescent="0.3">
      <c r="A482" s="32">
        <v>45078</v>
      </c>
      <c r="B482" s="194">
        <f>'From State&amp;Country +Charts'!H495</f>
        <v>2629</v>
      </c>
      <c r="C482" s="194"/>
      <c r="D482" s="194">
        <f t="shared" si="569"/>
        <v>32727</v>
      </c>
      <c r="E482" s="194"/>
      <c r="F482" s="194">
        <f>'From State&amp;Country +Charts'!AN495</f>
        <v>1497</v>
      </c>
      <c r="G482" s="194"/>
      <c r="H482" s="194">
        <f t="shared" si="570"/>
        <v>17831</v>
      </c>
      <c r="I482" s="194"/>
      <c r="J482" s="194">
        <f>'From State&amp;Country +Charts'!AT495</f>
        <v>998</v>
      </c>
      <c r="K482" s="194"/>
      <c r="L482" s="194">
        <f t="shared" si="571"/>
        <v>10663</v>
      </c>
      <c r="M482" s="194"/>
      <c r="N482" s="4">
        <f>'From State&amp;Country +Charts'!F495</f>
        <v>646</v>
      </c>
      <c r="O482" s="194"/>
      <c r="P482" s="194">
        <f t="shared" si="572"/>
        <v>7105</v>
      </c>
      <c r="Q482" s="194"/>
      <c r="R482" s="4">
        <f>'From State&amp;Country +Charts'!O495</f>
        <v>524</v>
      </c>
      <c r="S482" s="194"/>
      <c r="T482" s="194">
        <f t="shared" si="573"/>
        <v>5726</v>
      </c>
      <c r="U482" s="52"/>
      <c r="V482" s="67">
        <f t="shared" si="574"/>
        <v>0.17697744867048132</v>
      </c>
      <c r="W482" s="67">
        <f t="shared" si="575"/>
        <v>0.10077415011780545</v>
      </c>
      <c r="X482" s="67">
        <f t="shared" si="576"/>
        <v>6.718276674520364E-2</v>
      </c>
      <c r="Y482" s="7">
        <f t="shared" si="577"/>
        <v>4.3487041400201952E-2</v>
      </c>
      <c r="Z482" s="7">
        <f t="shared" si="578"/>
        <v>3.5274318411309326E-2</v>
      </c>
      <c r="AA482" s="52"/>
      <c r="AB482" s="52"/>
      <c r="AC482" s="194">
        <f>'From State&amp;Country +Charts'!BR495</f>
        <v>14855</v>
      </c>
      <c r="AD482" s="194">
        <f t="shared" si="579"/>
        <v>173391</v>
      </c>
      <c r="AE482" s="68">
        <f t="shared" si="580"/>
        <v>-6.3012488961776247E-2</v>
      </c>
      <c r="AF482" s="52"/>
      <c r="AG482" s="194">
        <f t="shared" si="581"/>
        <v>14855</v>
      </c>
      <c r="AH482" s="194">
        <v>9999</v>
      </c>
      <c r="AI482" s="194">
        <f t="shared" si="582"/>
        <v>4856</v>
      </c>
      <c r="AJ482" s="194">
        <f t="shared" si="583"/>
        <v>37288</v>
      </c>
      <c r="AK482" s="194">
        <f t="shared" si="584"/>
        <v>3107.3333333333335</v>
      </c>
      <c r="AL482" s="194">
        <f t="shared" si="585"/>
        <v>136103</v>
      </c>
      <c r="AM482" s="69">
        <v>9.296533153820262E-2</v>
      </c>
    </row>
    <row r="483" spans="1:39" x14ac:dyDescent="0.3">
      <c r="A483" s="32">
        <v>45108</v>
      </c>
      <c r="B483" s="194">
        <f>'From State&amp;Country +Charts'!H496</f>
        <v>2798</v>
      </c>
      <c r="C483" s="194"/>
      <c r="D483" s="194">
        <f t="shared" ref="D483" si="586">SUM(B472:B483)</f>
        <v>32148</v>
      </c>
      <c r="E483" s="194"/>
      <c r="F483" s="194">
        <f>'From State&amp;Country +Charts'!AN496</f>
        <v>1531</v>
      </c>
      <c r="G483" s="194"/>
      <c r="H483" s="194">
        <f t="shared" ref="H483" si="587">SUM(F472:F483)</f>
        <v>17773</v>
      </c>
      <c r="I483" s="194"/>
      <c r="J483" s="194">
        <f>'From State&amp;Country +Charts'!AT496</f>
        <v>1081</v>
      </c>
      <c r="K483" s="194"/>
      <c r="L483" s="194">
        <f t="shared" ref="L483" si="588">SUM(J472:J483)</f>
        <v>10760</v>
      </c>
      <c r="M483" s="194"/>
      <c r="N483" s="4">
        <f>'From State&amp;Country +Charts'!F496</f>
        <v>623</v>
      </c>
      <c r="O483" s="194"/>
      <c r="P483" s="194">
        <f t="shared" ref="P483" si="589">SUM(N472:N483)</f>
        <v>7058</v>
      </c>
      <c r="Q483" s="194"/>
      <c r="R483" s="4">
        <f>'From State&amp;Country +Charts'!O496</f>
        <v>493</v>
      </c>
      <c r="S483" s="194"/>
      <c r="T483" s="194">
        <f t="shared" ref="T483" si="590">SUM(R472:R483)</f>
        <v>5719</v>
      </c>
      <c r="U483" s="52"/>
      <c r="V483" s="67">
        <f t="shared" ref="V483" si="591">B483/AC483</f>
        <v>0.18281607317869977</v>
      </c>
      <c r="W483" s="67">
        <f t="shared" ref="W483" si="592">F483/AC483</f>
        <v>0.10003266906239791</v>
      </c>
      <c r="X483" s="67">
        <f t="shared" ref="X483" si="593">J483/AC483</f>
        <v>7.0630512904279644E-2</v>
      </c>
      <c r="Y483" s="7">
        <f t="shared" ref="Y483" si="594">N483/AC483</f>
        <v>4.0705651747794835E-2</v>
      </c>
      <c r="Z483" s="7">
        <f t="shared" ref="Z483" si="595">R483/AC483</f>
        <v>3.2211695524338453E-2</v>
      </c>
      <c r="AA483" s="52"/>
      <c r="AB483" s="52"/>
      <c r="AC483" s="194">
        <f>'From State&amp;Country +Charts'!BR496</f>
        <v>15305</v>
      </c>
      <c r="AD483" s="194">
        <f t="shared" ref="AD483" si="596">SUM(AC472:AC483)</f>
        <v>171988</v>
      </c>
      <c r="AE483" s="68">
        <f t="shared" ref="AE483" si="597">(AC483/AC471)-1</f>
        <v>-8.397175005985158E-2</v>
      </c>
      <c r="AF483" s="52"/>
      <c r="AG483" s="194">
        <f t="shared" ref="AG483" si="598">AC483</f>
        <v>15305</v>
      </c>
      <c r="AH483" s="194">
        <v>10000</v>
      </c>
      <c r="AI483" s="194">
        <f t="shared" ref="AI483" si="599">AG483-AH483</f>
        <v>5305</v>
      </c>
      <c r="AJ483" s="194">
        <f t="shared" ref="AJ483" si="600">SUM(AI472:AI483)</f>
        <v>36657</v>
      </c>
      <c r="AK483" s="194">
        <f t="shared" ref="AK483" si="601">AJ483/12</f>
        <v>3054.75</v>
      </c>
      <c r="AL483" s="194">
        <f t="shared" ref="AL483" si="602">SUM(AH472:AH483)</f>
        <v>135331</v>
      </c>
      <c r="AM483" s="69">
        <v>8.6769029728846786E-2</v>
      </c>
    </row>
    <row r="484" spans="1:39" x14ac:dyDescent="0.3">
      <c r="A484" s="32">
        <v>45139</v>
      </c>
      <c r="B484" s="194">
        <f>'From State&amp;Country +Charts'!H497</f>
        <v>3157</v>
      </c>
      <c r="C484" s="194"/>
      <c r="D484" s="194">
        <f t="shared" ref="D484:D493" si="603">SUM(B473:B484)</f>
        <v>31461</v>
      </c>
      <c r="E484" s="194"/>
      <c r="F484" s="194">
        <f>'From State&amp;Country +Charts'!AN497</f>
        <v>1613</v>
      </c>
      <c r="G484" s="194"/>
      <c r="H484" s="194">
        <f t="shared" ref="H484:H494" si="604">SUM(F473:F484)</f>
        <v>17513</v>
      </c>
      <c r="I484" s="194"/>
      <c r="J484" s="194">
        <f>'From State&amp;Country +Charts'!AT497</f>
        <v>1169</v>
      </c>
      <c r="K484" s="194"/>
      <c r="L484" s="194">
        <f t="shared" ref="L484:L494" si="605">SUM(J473:J484)</f>
        <v>10759</v>
      </c>
      <c r="M484" s="194"/>
      <c r="N484" s="4">
        <f>'From State&amp;Country +Charts'!F497</f>
        <v>725</v>
      </c>
      <c r="O484" s="194"/>
      <c r="P484" s="194">
        <f t="shared" ref="P484:P494" si="606">SUM(N473:N484)</f>
        <v>6999</v>
      </c>
      <c r="Q484" s="194"/>
      <c r="R484" s="4">
        <f>'From State&amp;Country +Charts'!O497</f>
        <v>539</v>
      </c>
      <c r="S484" s="194"/>
      <c r="T484" s="194">
        <f t="shared" ref="T484:T494" si="607">SUM(R473:R484)</f>
        <v>5681</v>
      </c>
      <c r="U484" s="52"/>
      <c r="V484" s="67">
        <f t="shared" ref="V484:V494" si="608">B484/AC484</f>
        <v>0.18294025612794809</v>
      </c>
      <c r="W484" s="67">
        <f t="shared" ref="W484:W494" si="609">F484/AC484</f>
        <v>9.3469316798980129E-2</v>
      </c>
      <c r="X484" s="67">
        <f t="shared" ref="X484:X494" si="610">J484/AC484</f>
        <v>6.7740626991945302E-2</v>
      </c>
      <c r="Y484" s="7">
        <f t="shared" ref="Y484:Y494" si="611">N484/AC484</f>
        <v>4.2011937184910468E-2</v>
      </c>
      <c r="Z484" s="7">
        <f t="shared" ref="Z484:Z494" si="612">R484/AC484</f>
        <v>3.1233702265747232E-2</v>
      </c>
      <c r="AA484" s="52"/>
      <c r="AB484" s="52"/>
      <c r="AC484" s="194">
        <f>'From State&amp;Country +Charts'!BR497</f>
        <v>17257</v>
      </c>
      <c r="AD484" s="194">
        <f t="shared" ref="AD484:AD494" si="613">SUM(AC473:AC484)</f>
        <v>170100</v>
      </c>
      <c r="AE484" s="68">
        <f t="shared" ref="AE484:AE494" si="614">(AC484/AC472)-1</f>
        <v>-9.8615826586576083E-2</v>
      </c>
      <c r="AF484" s="52"/>
      <c r="AG484" s="194">
        <f t="shared" ref="AG484:AG494" si="615">AC484</f>
        <v>17257</v>
      </c>
      <c r="AH484" s="194">
        <v>10001</v>
      </c>
      <c r="AI484" s="194">
        <f t="shared" ref="AI484:AI494" si="616">AG484-AH484</f>
        <v>7256</v>
      </c>
      <c r="AJ484" s="194">
        <f t="shared" ref="AJ484:AJ494" si="617">SUM(AI473:AI484)</f>
        <v>37993</v>
      </c>
      <c r="AK484" s="194">
        <f t="shared" ref="AK484:AK494" si="618">AJ484/12</f>
        <v>3166.0833333333335</v>
      </c>
      <c r="AL484" s="194">
        <f t="shared" ref="AL484:AL494" si="619">SUM(AH473:AH484)</f>
        <v>132107</v>
      </c>
      <c r="AM484" s="69">
        <v>9.120936431592977E-2</v>
      </c>
    </row>
    <row r="485" spans="1:39" x14ac:dyDescent="0.3">
      <c r="A485" s="32">
        <v>45170</v>
      </c>
      <c r="B485" s="194">
        <f>'From State&amp;Country +Charts'!H498</f>
        <v>2741</v>
      </c>
      <c r="C485" s="194"/>
      <c r="D485" s="194">
        <f t="shared" si="603"/>
        <v>30794</v>
      </c>
      <c r="E485" s="194"/>
      <c r="F485" s="194">
        <f>'From State&amp;Country +Charts'!AN498</f>
        <v>1530</v>
      </c>
      <c r="G485" s="194"/>
      <c r="H485" s="194">
        <f t="shared" si="604"/>
        <v>17376</v>
      </c>
      <c r="I485" s="194"/>
      <c r="J485" s="194">
        <f>'From State&amp;Country +Charts'!AT498</f>
        <v>1034</v>
      </c>
      <c r="K485" s="194"/>
      <c r="L485" s="194">
        <f t="shared" si="605"/>
        <v>10754</v>
      </c>
      <c r="M485" s="194"/>
      <c r="N485" s="4">
        <f>'From State&amp;Country +Charts'!F498</f>
        <v>635</v>
      </c>
      <c r="O485" s="194"/>
      <c r="P485" s="194">
        <f t="shared" si="606"/>
        <v>6882</v>
      </c>
      <c r="Q485" s="194"/>
      <c r="R485" s="4">
        <f>'From State&amp;Country +Charts'!O498</f>
        <v>458</v>
      </c>
      <c r="S485" s="194"/>
      <c r="T485" s="194">
        <f t="shared" si="607"/>
        <v>5566</v>
      </c>
      <c r="U485" s="52"/>
      <c r="V485" s="67">
        <f t="shared" si="608"/>
        <v>0.17950229207596594</v>
      </c>
      <c r="W485" s="67">
        <f t="shared" si="609"/>
        <v>0.10019646365422397</v>
      </c>
      <c r="X485" s="67">
        <f t="shared" si="610"/>
        <v>6.7714472822527835E-2</v>
      </c>
      <c r="Y485" s="7">
        <f t="shared" si="611"/>
        <v>4.1584806810740012E-2</v>
      </c>
      <c r="Z485" s="7">
        <f t="shared" si="612"/>
        <v>2.9993451211525867E-2</v>
      </c>
      <c r="AA485" s="52"/>
      <c r="AB485" s="52"/>
      <c r="AC485" s="194">
        <f>'From State&amp;Country +Charts'!BR498</f>
        <v>15270</v>
      </c>
      <c r="AD485" s="194">
        <f t="shared" si="613"/>
        <v>167953</v>
      </c>
      <c r="AE485" s="68">
        <f t="shared" si="614"/>
        <v>-0.12327036803123381</v>
      </c>
      <c r="AF485" s="52"/>
      <c r="AG485" s="194">
        <f t="shared" si="615"/>
        <v>15270</v>
      </c>
      <c r="AH485" s="194">
        <v>10002</v>
      </c>
      <c r="AI485" s="194">
        <f t="shared" si="616"/>
        <v>5268</v>
      </c>
      <c r="AJ485" s="194">
        <f t="shared" si="617"/>
        <v>38495</v>
      </c>
      <c r="AK485" s="194">
        <f t="shared" si="618"/>
        <v>3207.9166666666665</v>
      </c>
      <c r="AL485" s="194">
        <f t="shared" si="619"/>
        <v>129458</v>
      </c>
      <c r="AM485" s="69">
        <v>8.5658153241650298E-2</v>
      </c>
    </row>
    <row r="486" spans="1:39" x14ac:dyDescent="0.3">
      <c r="A486" s="32">
        <v>45200</v>
      </c>
      <c r="B486" s="194">
        <f>'From State&amp;Country +Charts'!H499</f>
        <v>2409</v>
      </c>
      <c r="C486" s="194"/>
      <c r="D486" s="194">
        <f t="shared" si="603"/>
        <v>30268</v>
      </c>
      <c r="E486" s="194"/>
      <c r="F486" s="194">
        <f>'From State&amp;Country +Charts'!AN499</f>
        <v>1381</v>
      </c>
      <c r="G486" s="194"/>
      <c r="H486" s="194">
        <f t="shared" si="604"/>
        <v>17096</v>
      </c>
      <c r="I486" s="194"/>
      <c r="J486" s="194">
        <f>'From State&amp;Country +Charts'!AT499</f>
        <v>848</v>
      </c>
      <c r="K486" s="194"/>
      <c r="L486" s="194">
        <f t="shared" si="605"/>
        <v>10620</v>
      </c>
      <c r="M486" s="194"/>
      <c r="N486" s="4">
        <f>'From State&amp;Country +Charts'!F499</f>
        <v>548</v>
      </c>
      <c r="O486" s="194"/>
      <c r="P486" s="194">
        <f t="shared" si="606"/>
        <v>6775</v>
      </c>
      <c r="Q486" s="194"/>
      <c r="R486" s="4">
        <f>'From State&amp;Country +Charts'!O499</f>
        <v>460</v>
      </c>
      <c r="S486" s="194"/>
      <c r="T486" s="194">
        <f t="shared" si="607"/>
        <v>5477</v>
      </c>
      <c r="U486" s="52"/>
      <c r="V486" s="67">
        <f t="shared" si="608"/>
        <v>0.17279965569184419</v>
      </c>
      <c r="W486" s="67">
        <f t="shared" si="609"/>
        <v>9.9060325658130693E-2</v>
      </c>
      <c r="X486" s="67">
        <f t="shared" si="610"/>
        <v>6.0827774191234488E-2</v>
      </c>
      <c r="Y486" s="7">
        <f t="shared" si="611"/>
        <v>3.9308514453769455E-2</v>
      </c>
      <c r="Z486" s="7">
        <f t="shared" si="612"/>
        <v>3.2996198264113048E-2</v>
      </c>
      <c r="AA486" s="52"/>
      <c r="AB486" s="52"/>
      <c r="AC486" s="194">
        <f>'From State&amp;Country +Charts'!BR499</f>
        <v>13941</v>
      </c>
      <c r="AD486" s="194">
        <f t="shared" si="613"/>
        <v>166088</v>
      </c>
      <c r="AE486" s="68">
        <f t="shared" si="614"/>
        <v>-0.11799316715171448</v>
      </c>
      <c r="AF486" s="52"/>
      <c r="AG486" s="194">
        <f t="shared" si="615"/>
        <v>13941</v>
      </c>
      <c r="AH486" s="194">
        <v>10003</v>
      </c>
      <c r="AI486" s="194">
        <f t="shared" si="616"/>
        <v>3938</v>
      </c>
      <c r="AJ486" s="194">
        <f t="shared" si="617"/>
        <v>40579</v>
      </c>
      <c r="AK486" s="194">
        <f t="shared" si="618"/>
        <v>3381.5833333333335</v>
      </c>
      <c r="AL486" s="194">
        <f t="shared" si="619"/>
        <v>125509</v>
      </c>
      <c r="AM486" s="69">
        <v>9.095473782368553E-2</v>
      </c>
    </row>
    <row r="487" spans="1:39" x14ac:dyDescent="0.3">
      <c r="A487" s="32">
        <v>45231</v>
      </c>
      <c r="B487" s="194">
        <f>'From State&amp;Country +Charts'!H500</f>
        <v>2111</v>
      </c>
      <c r="C487" s="194"/>
      <c r="D487" s="194">
        <f t="shared" si="603"/>
        <v>29929</v>
      </c>
      <c r="E487" s="194"/>
      <c r="F487" s="194">
        <f>'From State&amp;Country +Charts'!AN500</f>
        <v>1302</v>
      </c>
      <c r="G487" s="194"/>
      <c r="H487" s="194">
        <f t="shared" si="604"/>
        <v>17029</v>
      </c>
      <c r="I487" s="194"/>
      <c r="J487" s="194">
        <f>'From State&amp;Country +Charts'!AT500</f>
        <v>740</v>
      </c>
      <c r="K487" s="194"/>
      <c r="L487" s="194">
        <f t="shared" si="605"/>
        <v>10602</v>
      </c>
      <c r="M487" s="194"/>
      <c r="N487" s="4">
        <f>'From State&amp;Country +Charts'!F500</f>
        <v>506</v>
      </c>
      <c r="O487" s="194"/>
      <c r="P487" s="194">
        <f t="shared" si="606"/>
        <v>6746</v>
      </c>
      <c r="Q487" s="194"/>
      <c r="R487" s="4">
        <f>'From State&amp;Country +Charts'!O500</f>
        <v>402</v>
      </c>
      <c r="S487" s="194"/>
      <c r="T487" s="194">
        <f t="shared" si="607"/>
        <v>5443</v>
      </c>
      <c r="U487" s="52"/>
      <c r="V487" s="67">
        <f t="shared" si="608"/>
        <v>0.17755908823282027</v>
      </c>
      <c r="W487" s="67">
        <f t="shared" si="609"/>
        <v>0.10951299520565229</v>
      </c>
      <c r="X487" s="67">
        <f t="shared" si="610"/>
        <v>6.2242408949449074E-2</v>
      </c>
      <c r="Y487" s="7">
        <f t="shared" si="611"/>
        <v>4.2560349903271934E-2</v>
      </c>
      <c r="Z487" s="7">
        <f t="shared" si="612"/>
        <v>3.3812768104970983E-2</v>
      </c>
      <c r="AA487" s="52"/>
      <c r="AB487" s="52"/>
      <c r="AC487" s="194">
        <f>'From State&amp;Country +Charts'!BR500</f>
        <v>11889</v>
      </c>
      <c r="AD487" s="194">
        <f t="shared" si="613"/>
        <v>164934</v>
      </c>
      <c r="AE487" s="68">
        <f t="shared" si="614"/>
        <v>-8.8476577474507434E-2</v>
      </c>
      <c r="AF487" s="52"/>
      <c r="AG487" s="194">
        <f t="shared" si="615"/>
        <v>11889</v>
      </c>
      <c r="AH487" s="194">
        <v>10004</v>
      </c>
      <c r="AI487" s="194">
        <f t="shared" si="616"/>
        <v>1885</v>
      </c>
      <c r="AJ487" s="194">
        <f t="shared" si="617"/>
        <v>38252</v>
      </c>
      <c r="AK487" s="194">
        <f t="shared" si="618"/>
        <v>3187.6666666666665</v>
      </c>
      <c r="AL487" s="194">
        <f t="shared" si="619"/>
        <v>126682</v>
      </c>
      <c r="AM487" s="69">
        <v>9.4625283875851632E-2</v>
      </c>
    </row>
    <row r="488" spans="1:39" x14ac:dyDescent="0.3">
      <c r="A488" s="32">
        <v>45261</v>
      </c>
      <c r="B488" s="194">
        <f>'From State&amp;Country +Charts'!H501</f>
        <v>1990</v>
      </c>
      <c r="C488" s="194"/>
      <c r="D488" s="194">
        <f t="shared" si="603"/>
        <v>29649</v>
      </c>
      <c r="E488" s="194"/>
      <c r="F488" s="194">
        <f>'From State&amp;Country +Charts'!AN501</f>
        <v>1286</v>
      </c>
      <c r="G488" s="194"/>
      <c r="H488" s="194">
        <f t="shared" si="604"/>
        <v>17114</v>
      </c>
      <c r="I488" s="194"/>
      <c r="J488" s="194">
        <f>'From State&amp;Country +Charts'!AT501</f>
        <v>716</v>
      </c>
      <c r="K488" s="194"/>
      <c r="L488" s="194">
        <f t="shared" si="605"/>
        <v>10651</v>
      </c>
      <c r="M488" s="194"/>
      <c r="N488" s="4">
        <f>'From State&amp;Country +Charts'!F501</f>
        <v>456</v>
      </c>
      <c r="O488" s="194"/>
      <c r="P488" s="194">
        <f t="shared" si="606"/>
        <v>6787</v>
      </c>
      <c r="Q488" s="194"/>
      <c r="R488" s="4">
        <f>'From State&amp;Country +Charts'!O501</f>
        <v>338</v>
      </c>
      <c r="S488" s="194"/>
      <c r="T488" s="194">
        <f t="shared" si="607"/>
        <v>5409</v>
      </c>
      <c r="U488" s="52"/>
      <c r="V488" s="67">
        <f t="shared" si="608"/>
        <v>0.17665335108743896</v>
      </c>
      <c r="W488" s="67">
        <f t="shared" si="609"/>
        <v>0.11415889924545052</v>
      </c>
      <c r="X488" s="67">
        <f t="shared" si="610"/>
        <v>6.3559698180204169E-2</v>
      </c>
      <c r="Y488" s="7">
        <f t="shared" si="611"/>
        <v>4.0479360852197069E-2</v>
      </c>
      <c r="Z488" s="7">
        <f t="shared" si="612"/>
        <v>3.0004438526409234E-2</v>
      </c>
      <c r="AA488" s="52"/>
      <c r="AB488" s="52"/>
      <c r="AC488" s="194">
        <f>'From State&amp;Country +Charts'!BR501</f>
        <v>11265</v>
      </c>
      <c r="AD488" s="194">
        <f t="shared" si="613"/>
        <v>164371</v>
      </c>
      <c r="AE488" s="68">
        <f t="shared" si="614"/>
        <v>-4.7598917822117004E-2</v>
      </c>
      <c r="AF488" s="52"/>
      <c r="AG488" s="194">
        <f t="shared" si="615"/>
        <v>11265</v>
      </c>
      <c r="AH488" s="194">
        <v>10005</v>
      </c>
      <c r="AI488" s="194">
        <f t="shared" si="616"/>
        <v>1260</v>
      </c>
      <c r="AJ488" s="194">
        <f t="shared" si="617"/>
        <v>35530</v>
      </c>
      <c r="AK488" s="194">
        <f t="shared" si="618"/>
        <v>2960.8333333333335</v>
      </c>
      <c r="AL488" s="194">
        <f t="shared" si="619"/>
        <v>128841</v>
      </c>
      <c r="AM488" s="69">
        <v>0.1033288948069241</v>
      </c>
    </row>
    <row r="489" spans="1:39" x14ac:dyDescent="0.3">
      <c r="A489" s="32">
        <v>45292</v>
      </c>
      <c r="B489" s="194">
        <f>'From State&amp;Country +Charts'!H502</f>
        <v>2220</v>
      </c>
      <c r="C489" s="194"/>
      <c r="D489" s="194">
        <f t="shared" si="603"/>
        <v>29317</v>
      </c>
      <c r="E489" s="194"/>
      <c r="F489" s="194">
        <f>'From State&amp;Country +Charts'!AN502</f>
        <v>1253</v>
      </c>
      <c r="G489" s="194"/>
      <c r="H489" s="194">
        <f t="shared" si="604"/>
        <v>16951</v>
      </c>
      <c r="I489" s="194"/>
      <c r="J489" s="194">
        <f>'From State&amp;Country +Charts'!AT502</f>
        <v>861</v>
      </c>
      <c r="K489" s="194"/>
      <c r="L489" s="194">
        <f t="shared" si="605"/>
        <v>10667</v>
      </c>
      <c r="M489" s="194"/>
      <c r="N489" s="4">
        <f>'From State&amp;Country +Charts'!F502</f>
        <v>524</v>
      </c>
      <c r="O489" s="194"/>
      <c r="P489" s="194">
        <f t="shared" si="606"/>
        <v>6765</v>
      </c>
      <c r="Q489" s="194"/>
      <c r="R489" s="4">
        <f>'From State&amp;Country +Charts'!O502</f>
        <v>378</v>
      </c>
      <c r="S489" s="194"/>
      <c r="T489" s="194">
        <f t="shared" si="607"/>
        <v>5333</v>
      </c>
      <c r="U489" s="52"/>
      <c r="V489" s="67">
        <f t="shared" si="608"/>
        <v>0.17704761145226891</v>
      </c>
      <c r="W489" s="67">
        <f t="shared" si="609"/>
        <v>9.9928223941303129E-2</v>
      </c>
      <c r="X489" s="67">
        <f t="shared" si="610"/>
        <v>6.86657628200016E-2</v>
      </c>
      <c r="Y489" s="7">
        <f t="shared" si="611"/>
        <v>4.1789616396841853E-2</v>
      </c>
      <c r="Z489" s="7">
        <f t="shared" si="612"/>
        <v>3.0145944652683627E-2</v>
      </c>
      <c r="AA489" s="52"/>
      <c r="AB489" s="52"/>
      <c r="AC489" s="194">
        <f>'From State&amp;Country +Charts'!BR502</f>
        <v>12539</v>
      </c>
      <c r="AD489" s="194">
        <f t="shared" si="613"/>
        <v>163182</v>
      </c>
      <c r="AE489" s="68">
        <f t="shared" si="614"/>
        <v>-8.6611305361305346E-2</v>
      </c>
      <c r="AF489" s="52"/>
      <c r="AG489" s="194">
        <f t="shared" si="615"/>
        <v>12539</v>
      </c>
      <c r="AH489" s="194">
        <v>10006</v>
      </c>
      <c r="AI489" s="194">
        <f t="shared" si="616"/>
        <v>2533</v>
      </c>
      <c r="AJ489" s="194">
        <f t="shared" si="617"/>
        <v>37259</v>
      </c>
      <c r="AK489" s="194">
        <f t="shared" si="618"/>
        <v>3104.9166666666665</v>
      </c>
      <c r="AL489" s="194">
        <f t="shared" si="619"/>
        <v>125923</v>
      </c>
      <c r="AM489" s="69">
        <v>8.7327538081186692E-2</v>
      </c>
    </row>
    <row r="490" spans="1:39" x14ac:dyDescent="0.3">
      <c r="A490" s="32">
        <v>45323</v>
      </c>
      <c r="B490" s="194">
        <f>'From State&amp;Country +Charts'!H503</f>
        <v>2102</v>
      </c>
      <c r="C490" s="194"/>
      <c r="D490" s="194">
        <f t="shared" si="603"/>
        <v>29270</v>
      </c>
      <c r="E490" s="194"/>
      <c r="F490" s="194">
        <f>'From State&amp;Country +Charts'!AN503</f>
        <v>1325</v>
      </c>
      <c r="G490" s="194"/>
      <c r="H490" s="194">
        <f t="shared" si="604"/>
        <v>17045</v>
      </c>
      <c r="I490" s="194"/>
      <c r="J490" s="194">
        <f>'From State&amp;Country +Charts'!AT503</f>
        <v>871</v>
      </c>
      <c r="K490" s="194"/>
      <c r="L490" s="194">
        <f t="shared" si="605"/>
        <v>10763</v>
      </c>
      <c r="M490" s="194"/>
      <c r="N490" s="4">
        <f>'From State&amp;Country +Charts'!F503</f>
        <v>508</v>
      </c>
      <c r="O490" s="194"/>
      <c r="P490" s="194">
        <f t="shared" si="606"/>
        <v>6813</v>
      </c>
      <c r="Q490" s="194"/>
      <c r="R490" s="4">
        <f>'From State&amp;Country +Charts'!O503</f>
        <v>378</v>
      </c>
      <c r="S490" s="194"/>
      <c r="T490" s="194">
        <f t="shared" si="607"/>
        <v>5315</v>
      </c>
      <c r="U490" s="52"/>
      <c r="V490" s="67">
        <f t="shared" si="608"/>
        <v>0.17079710733728773</v>
      </c>
      <c r="W490" s="67">
        <f t="shared" si="609"/>
        <v>0.10766230600471277</v>
      </c>
      <c r="X490" s="67">
        <f t="shared" si="610"/>
        <v>7.0772730966116845E-2</v>
      </c>
      <c r="Y490" s="7">
        <f t="shared" si="611"/>
        <v>4.1277321849354023E-2</v>
      </c>
      <c r="Z490" s="7">
        <f t="shared" si="612"/>
        <v>3.0714227675306734E-2</v>
      </c>
      <c r="AA490" s="52"/>
      <c r="AB490" s="52"/>
      <c r="AC490" s="194">
        <f>'From State&amp;Country +Charts'!BR503</f>
        <v>12307</v>
      </c>
      <c r="AD490" s="194">
        <f t="shared" si="613"/>
        <v>163845</v>
      </c>
      <c r="AE490" s="68">
        <f t="shared" si="614"/>
        <v>5.6939196152524962E-2</v>
      </c>
      <c r="AF490" s="52"/>
      <c r="AG490" s="194">
        <f t="shared" si="615"/>
        <v>12307</v>
      </c>
      <c r="AH490" s="194">
        <v>10007</v>
      </c>
      <c r="AI490" s="194">
        <f t="shared" si="616"/>
        <v>2300</v>
      </c>
      <c r="AJ490" s="194">
        <f t="shared" si="617"/>
        <v>46767</v>
      </c>
      <c r="AK490" s="194">
        <f t="shared" si="618"/>
        <v>3897.25</v>
      </c>
      <c r="AL490" s="194">
        <f t="shared" si="619"/>
        <v>117078</v>
      </c>
      <c r="AM490" s="69">
        <v>9.6774193548387094E-2</v>
      </c>
    </row>
    <row r="491" spans="1:39" x14ac:dyDescent="0.3">
      <c r="A491" s="32">
        <v>45352</v>
      </c>
      <c r="B491" s="194">
        <f>'From State&amp;Country +Charts'!H504</f>
        <v>2248</v>
      </c>
      <c r="C491" s="194"/>
      <c r="D491" s="194">
        <f t="shared" si="603"/>
        <v>28860</v>
      </c>
      <c r="E491" s="194"/>
      <c r="F491" s="194">
        <f>'From State&amp;Country +Charts'!AN504</f>
        <v>1462</v>
      </c>
      <c r="G491" s="194"/>
      <c r="H491" s="194">
        <f t="shared" si="604"/>
        <v>16919</v>
      </c>
      <c r="I491" s="194"/>
      <c r="J491" s="194">
        <f>'From State&amp;Country +Charts'!AT504</f>
        <v>854</v>
      </c>
      <c r="K491" s="194"/>
      <c r="L491" s="194">
        <f t="shared" si="605"/>
        <v>10744</v>
      </c>
      <c r="M491" s="194"/>
      <c r="N491" s="4">
        <f>'From State&amp;Country +Charts'!F504</f>
        <v>549</v>
      </c>
      <c r="O491" s="194"/>
      <c r="P491" s="194">
        <f t="shared" si="606"/>
        <v>6786</v>
      </c>
      <c r="Q491" s="194"/>
      <c r="R491" s="4">
        <f>'From State&amp;Country +Charts'!O504</f>
        <v>397</v>
      </c>
      <c r="S491" s="194"/>
      <c r="T491" s="194">
        <f t="shared" si="607"/>
        <v>5229</v>
      </c>
      <c r="U491" s="52"/>
      <c r="V491" s="67">
        <f t="shared" si="608"/>
        <v>0.17418255075158842</v>
      </c>
      <c r="W491" s="67">
        <f t="shared" si="609"/>
        <v>0.1132806446613978</v>
      </c>
      <c r="X491" s="67">
        <f t="shared" si="610"/>
        <v>6.6170773283743989E-2</v>
      </c>
      <c r="Y491" s="7">
        <f t="shared" si="611"/>
        <v>4.2538354253835425E-2</v>
      </c>
      <c r="Z491" s="7">
        <f t="shared" si="612"/>
        <v>3.0760886409421973E-2</v>
      </c>
      <c r="AA491" s="52"/>
      <c r="AB491" s="52"/>
      <c r="AC491" s="194">
        <f>'From State&amp;Country +Charts'!BR504</f>
        <v>12906</v>
      </c>
      <c r="AD491" s="194">
        <f t="shared" si="613"/>
        <v>162603</v>
      </c>
      <c r="AE491" s="68">
        <f t="shared" si="614"/>
        <v>-8.7786259541984712E-2</v>
      </c>
      <c r="AF491" s="52"/>
      <c r="AG491" s="194">
        <f t="shared" si="615"/>
        <v>12906</v>
      </c>
      <c r="AH491" s="194">
        <v>10008</v>
      </c>
      <c r="AI491" s="194">
        <f t="shared" si="616"/>
        <v>2898</v>
      </c>
      <c r="AJ491" s="194">
        <f t="shared" si="617"/>
        <v>45122</v>
      </c>
      <c r="AK491" s="194">
        <f t="shared" si="618"/>
        <v>3760.1666666666665</v>
      </c>
      <c r="AL491" s="194">
        <f t="shared" si="619"/>
        <v>117481</v>
      </c>
      <c r="AM491" s="69">
        <v>0.10072834340616768</v>
      </c>
    </row>
    <row r="492" spans="1:39" x14ac:dyDescent="0.3">
      <c r="A492" s="32">
        <v>45383</v>
      </c>
      <c r="B492" s="194">
        <f>'From State&amp;Country +Charts'!H505</f>
        <v>2219</v>
      </c>
      <c r="C492" s="194"/>
      <c r="D492" s="194">
        <f t="shared" si="603"/>
        <v>28960</v>
      </c>
      <c r="E492" s="194"/>
      <c r="F492" s="194">
        <f>'From State&amp;Country +Charts'!AN505</f>
        <v>1319</v>
      </c>
      <c r="G492" s="194"/>
      <c r="H492" s="194">
        <f t="shared" si="604"/>
        <v>16905</v>
      </c>
      <c r="I492" s="194"/>
      <c r="J492" s="194">
        <f>'From State&amp;Country +Charts'!AT505</f>
        <v>819</v>
      </c>
      <c r="K492" s="194"/>
      <c r="L492" s="194">
        <f t="shared" si="605"/>
        <v>10825</v>
      </c>
      <c r="M492" s="194"/>
      <c r="N492" s="4">
        <f>'From State&amp;Country +Charts'!F505</f>
        <v>535</v>
      </c>
      <c r="O492" s="194"/>
      <c r="P492" s="194">
        <f t="shared" si="606"/>
        <v>6832</v>
      </c>
      <c r="Q492" s="194"/>
      <c r="R492" s="4">
        <f>'From State&amp;Country +Charts'!O505</f>
        <v>426</v>
      </c>
      <c r="S492" s="194"/>
      <c r="T492" s="194">
        <f t="shared" si="607"/>
        <v>5239</v>
      </c>
      <c r="U492" s="52"/>
      <c r="V492" s="67">
        <f t="shared" si="608"/>
        <v>0.17764790649267473</v>
      </c>
      <c r="W492" s="67">
        <f t="shared" si="609"/>
        <v>0.10559602914098151</v>
      </c>
      <c r="X492" s="67">
        <f t="shared" si="610"/>
        <v>6.5567208390040835E-2</v>
      </c>
      <c r="Y492" s="7">
        <f t="shared" si="611"/>
        <v>4.2830838203506527E-2</v>
      </c>
      <c r="Z492" s="7">
        <f t="shared" si="612"/>
        <v>3.4104555279801455E-2</v>
      </c>
      <c r="AA492" s="52"/>
      <c r="AB492" s="52"/>
      <c r="AC492" s="194">
        <f>'From State&amp;Country +Charts'!BR505</f>
        <v>12491</v>
      </c>
      <c r="AD492" s="194">
        <f t="shared" si="613"/>
        <v>163109</v>
      </c>
      <c r="AE492" s="68">
        <f t="shared" si="614"/>
        <v>4.2219440967876443E-2</v>
      </c>
      <c r="AF492" s="52"/>
      <c r="AG492" s="194">
        <f t="shared" si="615"/>
        <v>12491</v>
      </c>
      <c r="AH492" s="194">
        <v>10009</v>
      </c>
      <c r="AI492" s="194">
        <f t="shared" si="616"/>
        <v>2482</v>
      </c>
      <c r="AJ492" s="194">
        <f t="shared" si="617"/>
        <v>43802</v>
      </c>
      <c r="AK492" s="194">
        <f t="shared" si="618"/>
        <v>3650.1666666666665</v>
      </c>
      <c r="AL492" s="194">
        <f t="shared" si="619"/>
        <v>119307</v>
      </c>
      <c r="AM492" s="69">
        <v>9.6949803858778327E-2</v>
      </c>
    </row>
    <row r="493" spans="1:39" x14ac:dyDescent="0.3">
      <c r="A493" s="32">
        <v>45413</v>
      </c>
      <c r="B493" s="194">
        <f>'From State&amp;Country +Charts'!H506</f>
        <v>2303</v>
      </c>
      <c r="C493" s="194"/>
      <c r="D493" s="194">
        <f t="shared" si="603"/>
        <v>28927</v>
      </c>
      <c r="E493" s="194"/>
      <c r="F493" s="194">
        <f>'From State&amp;Country +Charts'!AN506</f>
        <v>1329</v>
      </c>
      <c r="G493" s="194"/>
      <c r="H493" s="194">
        <f t="shared" si="604"/>
        <v>16828</v>
      </c>
      <c r="I493" s="194"/>
      <c r="J493" s="194">
        <f>'From State&amp;Country +Charts'!AT506</f>
        <v>889</v>
      </c>
      <c r="K493" s="194"/>
      <c r="L493" s="194">
        <f t="shared" si="605"/>
        <v>10880</v>
      </c>
      <c r="M493" s="194"/>
      <c r="N493" s="4">
        <f>'From State&amp;Country +Charts'!F506</f>
        <v>570</v>
      </c>
      <c r="O493" s="194"/>
      <c r="P493" s="194">
        <f t="shared" si="606"/>
        <v>6825</v>
      </c>
      <c r="Q493" s="194"/>
      <c r="R493" s="4">
        <f>'From State&amp;Country +Charts'!O506</f>
        <v>461</v>
      </c>
      <c r="S493" s="194"/>
      <c r="T493" s="194">
        <f t="shared" si="607"/>
        <v>5254</v>
      </c>
      <c r="U493" s="52"/>
      <c r="V493" s="67">
        <f t="shared" si="608"/>
        <v>0.17529304308113869</v>
      </c>
      <c r="W493" s="67">
        <f t="shared" si="609"/>
        <v>0.10115694930735272</v>
      </c>
      <c r="X493" s="67">
        <f t="shared" si="610"/>
        <v>6.766631146293195E-2</v>
      </c>
      <c r="Y493" s="7">
        <f t="shared" si="611"/>
        <v>4.3385599025726897E-2</v>
      </c>
      <c r="Z493" s="7">
        <f t="shared" si="612"/>
        <v>3.5089054650631758E-2</v>
      </c>
      <c r="AA493" s="52"/>
      <c r="AB493" s="52"/>
      <c r="AC493" s="194">
        <f>'From State&amp;Country +Charts'!BR506</f>
        <v>13138</v>
      </c>
      <c r="AD493" s="194">
        <f t="shared" si="613"/>
        <v>163163</v>
      </c>
      <c r="AE493" s="68">
        <f t="shared" si="614"/>
        <v>4.1271782329563855E-3</v>
      </c>
      <c r="AF493" s="52"/>
      <c r="AG493" s="194">
        <f t="shared" si="615"/>
        <v>13138</v>
      </c>
      <c r="AH493" s="194">
        <v>10010</v>
      </c>
      <c r="AI493" s="194">
        <f t="shared" si="616"/>
        <v>3128</v>
      </c>
      <c r="AJ493" s="194">
        <f t="shared" si="617"/>
        <v>43109</v>
      </c>
      <c r="AK493" s="194">
        <f t="shared" si="618"/>
        <v>3592.4166666666665</v>
      </c>
      <c r="AL493" s="194">
        <f t="shared" si="619"/>
        <v>120054</v>
      </c>
      <c r="AM493" s="69">
        <v>9.6513929060739842E-2</v>
      </c>
    </row>
    <row r="494" spans="1:39" x14ac:dyDescent="0.3">
      <c r="A494" s="32">
        <v>45444</v>
      </c>
      <c r="B494" s="194">
        <f>'From State&amp;Country +Charts'!H507</f>
        <v>2301</v>
      </c>
      <c r="C494" s="194"/>
      <c r="D494" s="194">
        <f t="shared" ref="D494" si="620">SUM(B483:B494)</f>
        <v>28599</v>
      </c>
      <c r="E494" s="194"/>
      <c r="F494" s="194">
        <f>'From State&amp;Country +Charts'!AN507</f>
        <v>1353</v>
      </c>
      <c r="G494" s="194"/>
      <c r="H494" s="194">
        <f t="shared" si="604"/>
        <v>16684</v>
      </c>
      <c r="I494" s="194"/>
      <c r="J494" s="194">
        <f>'From State&amp;Country +Charts'!AT507</f>
        <v>989</v>
      </c>
      <c r="K494" s="194"/>
      <c r="L494" s="194">
        <f t="shared" si="605"/>
        <v>10871</v>
      </c>
      <c r="M494" s="194"/>
      <c r="N494" s="4">
        <f>'From State&amp;Country +Charts'!F507</f>
        <v>631</v>
      </c>
      <c r="O494" s="194"/>
      <c r="P494" s="194">
        <f t="shared" si="606"/>
        <v>6810</v>
      </c>
      <c r="Q494" s="194"/>
      <c r="R494" s="4">
        <f>'From State&amp;Country +Charts'!O507</f>
        <v>478</v>
      </c>
      <c r="S494" s="194"/>
      <c r="T494" s="194">
        <f t="shared" si="607"/>
        <v>5208</v>
      </c>
      <c r="U494" s="52"/>
      <c r="V494" s="67">
        <f t="shared" si="608"/>
        <v>0.17123083792230986</v>
      </c>
      <c r="W494" s="67">
        <f t="shared" si="609"/>
        <v>0.10068462568834648</v>
      </c>
      <c r="X494" s="67">
        <f t="shared" si="610"/>
        <v>7.3597261497246616E-2</v>
      </c>
      <c r="Y494" s="7">
        <f t="shared" si="611"/>
        <v>4.6956392320285756E-2</v>
      </c>
      <c r="Z494" s="7">
        <f t="shared" si="612"/>
        <v>3.5570769459741032E-2</v>
      </c>
      <c r="AA494" s="52"/>
      <c r="AB494" s="52"/>
      <c r="AC494" s="194">
        <f>'From State&amp;Country +Charts'!BR507</f>
        <v>13438</v>
      </c>
      <c r="AD494" s="194">
        <f t="shared" si="613"/>
        <v>161746</v>
      </c>
      <c r="AE494" s="68">
        <f t="shared" si="614"/>
        <v>-9.538875799394142E-2</v>
      </c>
      <c r="AF494" s="52"/>
      <c r="AG494" s="194">
        <f t="shared" si="615"/>
        <v>13438</v>
      </c>
      <c r="AH494" s="194">
        <v>10011</v>
      </c>
      <c r="AI494" s="194">
        <f t="shared" si="616"/>
        <v>3427</v>
      </c>
      <c r="AJ494" s="194">
        <f t="shared" si="617"/>
        <v>41680</v>
      </c>
      <c r="AK494" s="194">
        <f t="shared" si="618"/>
        <v>3473.3333333333335</v>
      </c>
      <c r="AL494" s="194">
        <f t="shared" si="619"/>
        <v>120066</v>
      </c>
      <c r="AM494" s="69">
        <v>9.3763952969191849E-2</v>
      </c>
    </row>
    <row r="495" spans="1:39" x14ac:dyDescent="0.3">
      <c r="A495" s="32">
        <v>45474</v>
      </c>
    </row>
    <row r="496" spans="1:39" x14ac:dyDescent="0.3">
      <c r="A496" s="32">
        <v>45505</v>
      </c>
    </row>
    <row r="497" spans="1:1" x14ac:dyDescent="0.3">
      <c r="A497" s="32">
        <v>45536</v>
      </c>
    </row>
    <row r="498" spans="1:1" x14ac:dyDescent="0.3">
      <c r="A498" s="32">
        <v>45566</v>
      </c>
    </row>
    <row r="499" spans="1:1" x14ac:dyDescent="0.3">
      <c r="A499" s="32">
        <v>45597</v>
      </c>
    </row>
    <row r="500" spans="1:1" x14ac:dyDescent="0.3">
      <c r="A500" s="32">
        <v>45627</v>
      </c>
    </row>
    <row r="501" spans="1:1" x14ac:dyDescent="0.3">
      <c r="A501" s="32">
        <v>45658</v>
      </c>
    </row>
    <row r="502" spans="1:1" x14ac:dyDescent="0.3">
      <c r="A502" s="32">
        <v>45689</v>
      </c>
    </row>
    <row r="503" spans="1:1" x14ac:dyDescent="0.3">
      <c r="A503" s="32">
        <v>45717</v>
      </c>
    </row>
    <row r="504" spans="1:1" x14ac:dyDescent="0.3">
      <c r="A504" s="32">
        <v>45748</v>
      </c>
    </row>
    <row r="505" spans="1:1" x14ac:dyDescent="0.3">
      <c r="A505" s="32">
        <v>45778</v>
      </c>
    </row>
    <row r="506" spans="1:1" x14ac:dyDescent="0.3">
      <c r="A506" s="32">
        <v>45809</v>
      </c>
    </row>
    <row r="507" spans="1:1" x14ac:dyDescent="0.3">
      <c r="A507" s="32">
        <v>45839</v>
      </c>
    </row>
    <row r="508" spans="1:1" x14ac:dyDescent="0.3">
      <c r="A508" s="32">
        <v>45870</v>
      </c>
    </row>
    <row r="509" spans="1:1" x14ac:dyDescent="0.3">
      <c r="A509" s="32">
        <v>45901</v>
      </c>
    </row>
    <row r="510" spans="1:1" x14ac:dyDescent="0.3">
      <c r="A510" s="32">
        <v>45931</v>
      </c>
    </row>
    <row r="511" spans="1:1" x14ac:dyDescent="0.3">
      <c r="A511" s="32">
        <v>45962</v>
      </c>
    </row>
    <row r="512" spans="1:1" x14ac:dyDescent="0.3">
      <c r="A512" s="32">
        <v>45992</v>
      </c>
    </row>
    <row r="513" spans="1:1" x14ac:dyDescent="0.3">
      <c r="A513" s="32">
        <v>46023</v>
      </c>
    </row>
    <row r="514" spans="1:1" x14ac:dyDescent="0.3">
      <c r="A514" s="32">
        <v>46054</v>
      </c>
    </row>
    <row r="515" spans="1:1" x14ac:dyDescent="0.3">
      <c r="A515" s="32">
        <v>46082</v>
      </c>
    </row>
    <row r="516" spans="1:1" x14ac:dyDescent="0.3">
      <c r="A516" s="32">
        <v>46113</v>
      </c>
    </row>
    <row r="517" spans="1:1" x14ac:dyDescent="0.3">
      <c r="A517" s="32">
        <v>46143</v>
      </c>
    </row>
    <row r="518" spans="1:1" x14ac:dyDescent="0.3">
      <c r="A518" s="32">
        <v>46174</v>
      </c>
    </row>
    <row r="519" spans="1:1" x14ac:dyDescent="0.3">
      <c r="A519" s="32">
        <v>46204</v>
      </c>
    </row>
    <row r="520" spans="1:1" x14ac:dyDescent="0.3">
      <c r="A520" s="32">
        <v>46235</v>
      </c>
    </row>
    <row r="521" spans="1:1" x14ac:dyDescent="0.3">
      <c r="A521" s="32">
        <v>46266</v>
      </c>
    </row>
    <row r="522" spans="1:1" x14ac:dyDescent="0.3">
      <c r="A522" s="32">
        <v>46296</v>
      </c>
    </row>
    <row r="523" spans="1:1" x14ac:dyDescent="0.3">
      <c r="A523" s="32">
        <v>46327</v>
      </c>
    </row>
    <row r="524" spans="1:1" x14ac:dyDescent="0.3">
      <c r="A524" s="32">
        <v>46357</v>
      </c>
    </row>
    <row r="525" spans="1:1" x14ac:dyDescent="0.3">
      <c r="A525" s="32">
        <v>46388</v>
      </c>
    </row>
    <row r="526" spans="1:1" x14ac:dyDescent="0.3">
      <c r="A526" s="32">
        <v>46419</v>
      </c>
    </row>
    <row r="527" spans="1:1" x14ac:dyDescent="0.3">
      <c r="A527" s="32">
        <v>46447</v>
      </c>
    </row>
    <row r="528" spans="1:1" x14ac:dyDescent="0.3">
      <c r="A528" s="32">
        <v>46478</v>
      </c>
    </row>
    <row r="529" spans="1:1" x14ac:dyDescent="0.3">
      <c r="A529" s="32">
        <v>46508</v>
      </c>
    </row>
    <row r="530" spans="1:1" x14ac:dyDescent="0.3">
      <c r="A530" s="32">
        <v>46539</v>
      </c>
    </row>
    <row r="531" spans="1:1" x14ac:dyDescent="0.3">
      <c r="A531" s="32">
        <v>46569</v>
      </c>
    </row>
    <row r="532" spans="1:1" x14ac:dyDescent="0.3">
      <c r="A532" s="32">
        <v>46600</v>
      </c>
    </row>
    <row r="533" spans="1:1" x14ac:dyDescent="0.3">
      <c r="A533" s="32">
        <v>46631</v>
      </c>
    </row>
    <row r="534" spans="1:1" x14ac:dyDescent="0.3">
      <c r="A534" s="32">
        <v>46661</v>
      </c>
    </row>
    <row r="535" spans="1:1" x14ac:dyDescent="0.3">
      <c r="A535" s="32">
        <v>46692</v>
      </c>
    </row>
    <row r="536" spans="1:1" x14ac:dyDescent="0.3">
      <c r="A536" s="32">
        <v>46722</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72"/>
  <sheetViews>
    <sheetView view="pageBreakPreview" zoomScaleNormal="100" zoomScaleSheetLayoutView="100" workbookViewId="0">
      <pane xSplit="3" ySplit="3" topLeftCell="CD442" activePane="bottomRight" state="frozen"/>
      <selection activeCell="CJ492" sqref="CJ492"/>
      <selection pane="topRight" activeCell="CJ492" sqref="CJ492"/>
      <selection pane="bottomLeft" activeCell="CJ492" sqref="CJ492"/>
      <selection pane="bottomRight" activeCell="CK461" sqref="CK461:CN461"/>
    </sheetView>
  </sheetViews>
  <sheetFormatPr defaultRowHeight="15.6" x14ac:dyDescent="0.3"/>
  <cols>
    <col min="1" max="1" width="5.08984375" customWidth="1"/>
    <col min="3" max="3" width="10.81640625" customWidth="1"/>
    <col min="4" max="4" width="10.1796875" style="4" customWidth="1"/>
    <col min="5" max="6" width="11" style="4" bestFit="1" customWidth="1"/>
    <col min="7" max="7" width="9.90625" style="4" customWidth="1"/>
    <col min="8" max="8" width="12.453125" style="4" bestFit="1" customWidth="1"/>
    <col min="9" max="9" width="11" style="4" bestFit="1" customWidth="1"/>
    <col min="10" max="10" width="10.08984375" style="4" bestFit="1" customWidth="1"/>
    <col min="11" max="11" width="9.08984375" style="4" bestFit="1" customWidth="1"/>
    <col min="12" max="12" width="11" style="4" bestFit="1" customWidth="1"/>
    <col min="13" max="14" width="10.08984375" style="4" bestFit="1" customWidth="1"/>
    <col min="15" max="15" width="11.08984375" style="4" bestFit="1" customWidth="1"/>
    <col min="16" max="16" width="11" style="4" bestFit="1" customWidth="1"/>
    <col min="17" max="19" width="10.08984375" style="4" bestFit="1" customWidth="1"/>
    <col min="20" max="20" width="10" style="4" bestFit="1" customWidth="1"/>
    <col min="21" max="21" width="10.08984375" style="4" bestFit="1" customWidth="1"/>
    <col min="22" max="22" width="10" style="4" bestFit="1" customWidth="1"/>
    <col min="23" max="26" width="10.08984375" style="4" bestFit="1" customWidth="1"/>
    <col min="27" max="27" width="10" style="4" bestFit="1" customWidth="1"/>
    <col min="28" max="28" width="10.08984375" style="4" bestFit="1" customWidth="1"/>
    <col min="29" max="29" width="11" style="4" bestFit="1" customWidth="1"/>
    <col min="30" max="30" width="10.08984375" style="4" bestFit="1" customWidth="1"/>
    <col min="31" max="31" width="11" style="4" bestFit="1" customWidth="1"/>
    <col min="32" max="32" width="10" style="4" bestFit="1" customWidth="1"/>
    <col min="33" max="34" width="10.08984375" style="4" bestFit="1" customWidth="1"/>
    <col min="35" max="35" width="11" style="4" bestFit="1" customWidth="1"/>
    <col min="36" max="39" width="10.08984375" style="4" bestFit="1" customWidth="1"/>
    <col min="40" max="40" width="11.08984375" style="4" bestFit="1" customWidth="1"/>
    <col min="41" max="41" width="10.08984375" style="4" bestFit="1" customWidth="1"/>
    <col min="42" max="42" width="9.08984375" style="4" bestFit="1" customWidth="1"/>
    <col min="43" max="43" width="10.08984375" style="4" bestFit="1" customWidth="1"/>
    <col min="44" max="44" width="10" style="4" bestFit="1" customWidth="1"/>
    <col min="45" max="45" width="10.08984375" style="4" bestFit="1" customWidth="1"/>
    <col min="46" max="46" width="11.08984375" style="4" bestFit="1" customWidth="1"/>
    <col min="47" max="47" width="11" style="4" bestFit="1" customWidth="1"/>
    <col min="48" max="48" width="9.08984375" style="4" bestFit="1" customWidth="1"/>
    <col min="49" max="49" width="10.08984375" style="4" bestFit="1" customWidth="1"/>
    <col min="50" max="50" width="11.08984375" style="4" bestFit="1" customWidth="1"/>
    <col min="51" max="51" width="9.08984375" style="4" bestFit="1" customWidth="1"/>
    <col min="52" max="53" width="10.08984375" style="4" bestFit="1" customWidth="1"/>
    <col min="54" max="55" width="9.08984375" style="4" bestFit="1" customWidth="1"/>
    <col min="56" max="56" width="10.08984375" style="4" bestFit="1" customWidth="1"/>
    <col min="57" max="66" width="9.08984375" style="4" bestFit="1" customWidth="1"/>
    <col min="67" max="68" width="10.08984375" style="4" bestFit="1" customWidth="1"/>
    <col min="69" max="69" width="15.1796875" style="4" customWidth="1"/>
    <col min="70" max="70" width="14" style="27" bestFit="1" customWidth="1"/>
    <col min="71" max="71" width="10" style="4" bestFit="1" customWidth="1"/>
    <col min="73" max="73" width="11" style="19" customWidth="1"/>
    <col min="75" max="75" width="13.08984375" style="4" customWidth="1"/>
    <col min="76" max="76" width="10.36328125" style="22" customWidth="1"/>
    <col min="77" max="77" width="10" style="4" bestFit="1" customWidth="1"/>
    <col min="78" max="78" width="10.54296875" style="4" bestFit="1" customWidth="1"/>
    <col min="79" max="79" width="11" style="4" bestFit="1" customWidth="1"/>
    <col min="80" max="81" width="8.90625" style="4"/>
    <col min="82" max="84" width="10" style="4" bestFit="1" customWidth="1"/>
    <col min="85" max="86" width="9" style="4" bestFit="1" customWidth="1"/>
    <col min="89" max="98" width="8.90625" style="52" customWidth="1"/>
    <col min="105" max="105" width="12" style="52" bestFit="1" customWidth="1"/>
    <col min="106" max="106" width="11.81640625" style="52" bestFit="1" customWidth="1"/>
  </cols>
  <sheetData>
    <row r="1" spans="1:107" x14ac:dyDescent="0.3">
      <c r="A1" s="1" t="s">
        <v>476</v>
      </c>
      <c r="CK1" s="213" t="s">
        <v>633</v>
      </c>
      <c r="CL1" s="213"/>
    </row>
    <row r="2" spans="1:107" x14ac:dyDescent="0.3">
      <c r="BW2" s="8" t="s">
        <v>477</v>
      </c>
      <c r="BX2" s="23" t="s">
        <v>484</v>
      </c>
      <c r="BY2" s="8" t="s">
        <v>479</v>
      </c>
      <c r="CD2" s="8" t="s">
        <v>489</v>
      </c>
      <c r="CK2" s="213" t="s">
        <v>634</v>
      </c>
      <c r="CL2" s="213"/>
      <c r="DA2"/>
    </row>
    <row r="3" spans="1:107" s="1" customFormat="1" x14ac:dyDescent="0.3">
      <c r="A3" s="24"/>
      <c r="B3" s="24"/>
      <c r="C3" s="24"/>
      <c r="D3" s="197" t="s">
        <v>41</v>
      </c>
      <c r="E3" s="197" t="s">
        <v>42</v>
      </c>
      <c r="F3" s="197" t="s">
        <v>43</v>
      </c>
      <c r="G3" s="197" t="s">
        <v>44</v>
      </c>
      <c r="H3" s="197" t="s">
        <v>45</v>
      </c>
      <c r="I3" s="197" t="s">
        <v>46</v>
      </c>
      <c r="J3" s="197" t="s">
        <v>47</v>
      </c>
      <c r="K3" s="197" t="s">
        <v>48</v>
      </c>
      <c r="L3" s="197" t="s">
        <v>49</v>
      </c>
      <c r="M3" s="197" t="s">
        <v>50</v>
      </c>
      <c r="N3" s="197" t="s">
        <v>51</v>
      </c>
      <c r="O3" s="197" t="s">
        <v>52</v>
      </c>
      <c r="P3" s="197" t="s">
        <v>53</v>
      </c>
      <c r="Q3" s="197" t="s">
        <v>54</v>
      </c>
      <c r="R3" s="197" t="s">
        <v>55</v>
      </c>
      <c r="S3" s="197" t="s">
        <v>56</v>
      </c>
      <c r="T3" s="197" t="s">
        <v>57</v>
      </c>
      <c r="U3" s="197" t="s">
        <v>58</v>
      </c>
      <c r="V3" s="197" t="s">
        <v>59</v>
      </c>
      <c r="W3" s="197" t="s">
        <v>60</v>
      </c>
      <c r="X3" s="197" t="s">
        <v>61</v>
      </c>
      <c r="Y3" s="197" t="s">
        <v>62</v>
      </c>
      <c r="Z3" s="197" t="s">
        <v>63</v>
      </c>
      <c r="AA3" s="197" t="s">
        <v>64</v>
      </c>
      <c r="AB3" s="197" t="s">
        <v>65</v>
      </c>
      <c r="AC3" s="197" t="s">
        <v>66</v>
      </c>
      <c r="AD3" s="197" t="s">
        <v>67</v>
      </c>
      <c r="AE3" s="197" t="s">
        <v>68</v>
      </c>
      <c r="AF3" s="197" t="s">
        <v>69</v>
      </c>
      <c r="AG3" s="197" t="s">
        <v>70</v>
      </c>
      <c r="AH3" s="197" t="s">
        <v>71</v>
      </c>
      <c r="AI3" s="197" t="s">
        <v>72</v>
      </c>
      <c r="AJ3" s="197" t="s">
        <v>73</v>
      </c>
      <c r="AK3" s="197" t="s">
        <v>74</v>
      </c>
      <c r="AL3" s="197" t="s">
        <v>75</v>
      </c>
      <c r="AM3" s="197" t="s">
        <v>76</v>
      </c>
      <c r="AN3" s="197" t="s">
        <v>77</v>
      </c>
      <c r="AO3" s="197" t="s">
        <v>78</v>
      </c>
      <c r="AP3" s="197" t="s">
        <v>79</v>
      </c>
      <c r="AQ3" s="197" t="s">
        <v>80</v>
      </c>
      <c r="AR3" s="197" t="s">
        <v>81</v>
      </c>
      <c r="AS3" s="197" t="s">
        <v>82</v>
      </c>
      <c r="AT3" s="197" t="s">
        <v>83</v>
      </c>
      <c r="AU3" s="197" t="s">
        <v>84</v>
      </c>
      <c r="AV3" s="197" t="s">
        <v>85</v>
      </c>
      <c r="AW3" s="197" t="s">
        <v>86</v>
      </c>
      <c r="AX3" s="197" t="s">
        <v>87</v>
      </c>
      <c r="AY3" s="197" t="s">
        <v>88</v>
      </c>
      <c r="AZ3" s="197" t="s">
        <v>89</v>
      </c>
      <c r="BA3" s="197" t="s">
        <v>90</v>
      </c>
      <c r="BB3" s="197" t="s">
        <v>302</v>
      </c>
      <c r="BC3" s="197" t="s">
        <v>311</v>
      </c>
      <c r="BD3" s="197" t="s">
        <v>312</v>
      </c>
      <c r="BE3" s="197" t="s">
        <v>464</v>
      </c>
      <c r="BF3" s="197" t="s">
        <v>465</v>
      </c>
      <c r="BG3" s="197" t="s">
        <v>466</v>
      </c>
      <c r="BH3" s="197" t="s">
        <v>326</v>
      </c>
      <c r="BI3" s="197" t="s">
        <v>313</v>
      </c>
      <c r="BJ3" s="197" t="s">
        <v>467</v>
      </c>
      <c r="BK3" s="197" t="s">
        <v>325</v>
      </c>
      <c r="BL3" s="197" t="s">
        <v>314</v>
      </c>
      <c r="BM3" s="197" t="s">
        <v>468</v>
      </c>
      <c r="BN3" s="197" t="s">
        <v>469</v>
      </c>
      <c r="BO3" s="197" t="s">
        <v>470</v>
      </c>
      <c r="BP3" s="197" t="s">
        <v>40</v>
      </c>
      <c r="BQ3" s="197" t="s">
        <v>471</v>
      </c>
      <c r="BR3" s="198" t="s">
        <v>475</v>
      </c>
      <c r="BS3" s="197" t="s">
        <v>472</v>
      </c>
      <c r="BT3" s="25" t="s">
        <v>473</v>
      </c>
      <c r="BU3" s="25" t="s">
        <v>474</v>
      </c>
      <c r="BW3" s="8" t="s">
        <v>478</v>
      </c>
      <c r="BX3" s="23" t="s">
        <v>483</v>
      </c>
      <c r="BY3" s="8" t="s">
        <v>481</v>
      </c>
      <c r="BZ3" s="8" t="s">
        <v>480</v>
      </c>
      <c r="CA3" s="8" t="s">
        <v>482</v>
      </c>
      <c r="CB3" s="8"/>
      <c r="CC3" s="8"/>
      <c r="CD3" s="8" t="s">
        <v>317</v>
      </c>
      <c r="CE3" s="8" t="s">
        <v>318</v>
      </c>
      <c r="CF3" s="8" t="s">
        <v>319</v>
      </c>
      <c r="CG3" s="8" t="s">
        <v>647</v>
      </c>
      <c r="CH3" s="8" t="s">
        <v>648</v>
      </c>
      <c r="CK3" s="53"/>
      <c r="CL3" s="51"/>
      <c r="CM3" s="51"/>
      <c r="CN3" s="51"/>
      <c r="CO3" s="51"/>
      <c r="CP3" s="51"/>
      <c r="CQ3" s="51"/>
      <c r="CR3" s="51"/>
      <c r="CS3" s="51"/>
      <c r="CT3" s="51"/>
      <c r="DA3" s="1" t="s">
        <v>638</v>
      </c>
      <c r="DB3" s="51" t="s">
        <v>639</v>
      </c>
      <c r="DC3" s="24" t="s">
        <v>640</v>
      </c>
    </row>
    <row r="4" spans="1:107" x14ac:dyDescent="0.3">
      <c r="B4" s="47" t="s">
        <v>427</v>
      </c>
      <c r="C4" s="19" t="s">
        <v>462</v>
      </c>
      <c r="D4" s="4">
        <v>21</v>
      </c>
      <c r="E4" s="4">
        <v>102</v>
      </c>
      <c r="F4" s="4">
        <v>171</v>
      </c>
      <c r="G4" s="4">
        <v>22</v>
      </c>
      <c r="H4" s="4">
        <v>1462</v>
      </c>
      <c r="I4" s="4">
        <v>141</v>
      </c>
      <c r="J4" s="4">
        <v>39</v>
      </c>
      <c r="K4" s="4">
        <v>3</v>
      </c>
      <c r="L4" s="4">
        <v>112</v>
      </c>
      <c r="M4" s="4">
        <v>38</v>
      </c>
      <c r="N4" s="4">
        <v>89</v>
      </c>
      <c r="O4" s="4">
        <v>317</v>
      </c>
      <c r="P4" s="4">
        <v>131</v>
      </c>
      <c r="Q4" s="4">
        <v>60</v>
      </c>
      <c r="R4" s="4">
        <v>59</v>
      </c>
      <c r="S4" s="4">
        <v>46</v>
      </c>
      <c r="T4" s="4">
        <v>18</v>
      </c>
      <c r="U4" s="4">
        <v>40</v>
      </c>
      <c r="V4" s="4">
        <v>9</v>
      </c>
      <c r="W4" s="4">
        <v>45</v>
      </c>
      <c r="X4" s="4">
        <v>54</v>
      </c>
      <c r="Y4" s="4">
        <v>134</v>
      </c>
      <c r="Z4" s="4">
        <v>112</v>
      </c>
      <c r="AA4" s="4">
        <v>21</v>
      </c>
      <c r="AB4" s="4">
        <v>65</v>
      </c>
      <c r="AC4" s="4">
        <v>187</v>
      </c>
      <c r="AD4" s="4">
        <v>43</v>
      </c>
      <c r="AE4" s="4">
        <v>79</v>
      </c>
      <c r="AF4" s="4">
        <v>11</v>
      </c>
      <c r="AG4" s="4">
        <v>63</v>
      </c>
      <c r="AH4" s="4">
        <v>50</v>
      </c>
      <c r="AI4" s="4">
        <v>106</v>
      </c>
      <c r="AJ4" s="4">
        <v>42</v>
      </c>
      <c r="AK4" s="4">
        <v>22</v>
      </c>
      <c r="AL4" s="4">
        <v>102</v>
      </c>
      <c r="AM4" s="4">
        <v>41</v>
      </c>
      <c r="AN4" s="4">
        <v>916</v>
      </c>
      <c r="AO4" s="4">
        <v>65</v>
      </c>
      <c r="AP4" s="4">
        <v>14</v>
      </c>
      <c r="AQ4" s="4">
        <v>32</v>
      </c>
      <c r="AR4" s="4">
        <v>37</v>
      </c>
      <c r="AS4" s="4">
        <v>37</v>
      </c>
      <c r="AT4" s="4">
        <v>186</v>
      </c>
      <c r="AU4" s="4">
        <v>91</v>
      </c>
      <c r="AV4" s="4">
        <v>5</v>
      </c>
      <c r="AW4" s="4">
        <v>86</v>
      </c>
      <c r="AX4" s="4">
        <v>7</v>
      </c>
      <c r="AY4" s="4">
        <v>8</v>
      </c>
      <c r="AZ4" s="4">
        <v>88</v>
      </c>
      <c r="BA4" s="4">
        <v>29</v>
      </c>
      <c r="BB4" s="4">
        <v>6</v>
      </c>
      <c r="BC4" s="4">
        <v>10</v>
      </c>
      <c r="BD4" s="4">
        <v>39</v>
      </c>
      <c r="BE4" s="4">
        <v>2</v>
      </c>
      <c r="BF4" s="4">
        <v>1</v>
      </c>
      <c r="BG4" s="4">
        <v>1</v>
      </c>
      <c r="BH4" s="4">
        <v>0</v>
      </c>
      <c r="BI4" s="4">
        <v>0</v>
      </c>
      <c r="BJ4" s="4">
        <v>0</v>
      </c>
      <c r="BK4" s="4">
        <v>0</v>
      </c>
      <c r="BL4" s="4">
        <v>2</v>
      </c>
      <c r="BM4" s="4">
        <v>0</v>
      </c>
      <c r="BN4" s="4">
        <v>0</v>
      </c>
      <c r="BO4" s="4">
        <f t="shared" ref="BO4:BO67" si="0">SUM(BC4:BN4)</f>
        <v>55</v>
      </c>
      <c r="BP4" s="4">
        <v>70</v>
      </c>
      <c r="BQ4" s="4">
        <f t="shared" ref="BQ4:BQ67" si="1">BR4-SUM(D4:BN4,BP4)</f>
        <v>172</v>
      </c>
      <c r="BR4" s="27">
        <v>5961</v>
      </c>
      <c r="BS4" s="4">
        <f t="shared" ref="BS4:BS67" si="2">SUM(D4:BQ4)-BO4</f>
        <v>5961</v>
      </c>
      <c r="BT4" s="3">
        <v>0</v>
      </c>
      <c r="BU4" s="28">
        <v>30163</v>
      </c>
      <c r="DA4"/>
    </row>
    <row r="5" spans="1:107" x14ac:dyDescent="0.3">
      <c r="B5" s="47" t="s">
        <v>428</v>
      </c>
      <c r="C5" s="19" t="s">
        <v>438</v>
      </c>
      <c r="D5" s="4">
        <v>29</v>
      </c>
      <c r="E5" s="4">
        <v>105</v>
      </c>
      <c r="F5" s="4">
        <v>130</v>
      </c>
      <c r="G5" s="4">
        <v>36</v>
      </c>
      <c r="H5" s="4">
        <v>1440</v>
      </c>
      <c r="I5" s="4">
        <v>140</v>
      </c>
      <c r="J5" s="4">
        <v>38</v>
      </c>
      <c r="K5" s="4">
        <v>4</v>
      </c>
      <c r="L5" s="4">
        <v>135</v>
      </c>
      <c r="M5" s="4">
        <v>42</v>
      </c>
      <c r="N5" s="4">
        <v>81</v>
      </c>
      <c r="O5" s="4">
        <v>293</v>
      </c>
      <c r="P5" s="4">
        <v>161</v>
      </c>
      <c r="Q5" s="4">
        <v>51</v>
      </c>
      <c r="R5" s="4">
        <v>66</v>
      </c>
      <c r="S5" s="4">
        <v>56</v>
      </c>
      <c r="T5" s="4">
        <v>17</v>
      </c>
      <c r="U5" s="4">
        <v>45</v>
      </c>
      <c r="V5" s="4">
        <v>12</v>
      </c>
      <c r="W5" s="4">
        <v>60</v>
      </c>
      <c r="X5" s="4">
        <v>52</v>
      </c>
      <c r="Y5" s="4">
        <v>116</v>
      </c>
      <c r="Z5" s="4">
        <v>91</v>
      </c>
      <c r="AA5" s="4">
        <v>11</v>
      </c>
      <c r="AB5" s="4">
        <v>60</v>
      </c>
      <c r="AC5" s="4">
        <v>190</v>
      </c>
      <c r="AD5" s="4">
        <v>46</v>
      </c>
      <c r="AE5" s="4">
        <v>71</v>
      </c>
      <c r="AF5" s="4">
        <v>17</v>
      </c>
      <c r="AG5" s="4">
        <v>59</v>
      </c>
      <c r="AH5" s="4">
        <v>29</v>
      </c>
      <c r="AI5" s="4">
        <v>112</v>
      </c>
      <c r="AJ5" s="4">
        <v>50</v>
      </c>
      <c r="AK5" s="4">
        <v>43</v>
      </c>
      <c r="AL5" s="4">
        <v>97</v>
      </c>
      <c r="AM5" s="4">
        <v>43</v>
      </c>
      <c r="AN5" s="4">
        <v>935</v>
      </c>
      <c r="AO5" s="4">
        <v>59</v>
      </c>
      <c r="AP5" s="4">
        <v>3</v>
      </c>
      <c r="AQ5" s="4">
        <v>23</v>
      </c>
      <c r="AR5" s="4">
        <v>28</v>
      </c>
      <c r="AS5" s="4">
        <v>49</v>
      </c>
      <c r="AT5" s="4">
        <v>196</v>
      </c>
      <c r="AU5" s="4">
        <v>109</v>
      </c>
      <c r="AV5" s="4">
        <v>5</v>
      </c>
      <c r="AW5" s="4">
        <v>83</v>
      </c>
      <c r="AX5" s="4">
        <v>5</v>
      </c>
      <c r="AY5" s="4">
        <v>4</v>
      </c>
      <c r="AZ5" s="4">
        <v>79</v>
      </c>
      <c r="BA5" s="4">
        <v>28</v>
      </c>
      <c r="BB5" s="4">
        <v>8</v>
      </c>
      <c r="BC5" s="4">
        <v>10</v>
      </c>
      <c r="BD5" s="4">
        <v>32</v>
      </c>
      <c r="BE5" s="4">
        <v>3</v>
      </c>
      <c r="BF5" s="4">
        <v>0</v>
      </c>
      <c r="BG5" s="4">
        <v>0</v>
      </c>
      <c r="BH5" s="4">
        <v>0</v>
      </c>
      <c r="BI5" s="4">
        <v>9</v>
      </c>
      <c r="BJ5" s="4">
        <v>0</v>
      </c>
      <c r="BK5" s="4">
        <v>0</v>
      </c>
      <c r="BL5" s="4">
        <v>1</v>
      </c>
      <c r="BM5" s="4">
        <v>2</v>
      </c>
      <c r="BN5" s="4">
        <v>0</v>
      </c>
      <c r="BO5" s="4">
        <f t="shared" si="0"/>
        <v>57</v>
      </c>
      <c r="BP5" s="4">
        <v>97</v>
      </c>
      <c r="BQ5" s="4">
        <f t="shared" si="1"/>
        <v>141</v>
      </c>
      <c r="BR5" s="27">
        <v>5937</v>
      </c>
      <c r="BS5" s="4">
        <f t="shared" si="2"/>
        <v>5937</v>
      </c>
      <c r="BT5" s="3">
        <v>0</v>
      </c>
      <c r="BU5" s="28">
        <v>30191</v>
      </c>
      <c r="DA5"/>
    </row>
    <row r="6" spans="1:107" x14ac:dyDescent="0.3">
      <c r="B6" s="47" t="s">
        <v>429</v>
      </c>
      <c r="C6" s="19" t="s">
        <v>439</v>
      </c>
      <c r="D6" s="4">
        <v>32</v>
      </c>
      <c r="E6" s="4">
        <v>179</v>
      </c>
      <c r="F6" s="4">
        <v>176</v>
      </c>
      <c r="G6" s="4">
        <v>50</v>
      </c>
      <c r="H6" s="4">
        <v>1906</v>
      </c>
      <c r="I6" s="4">
        <v>221</v>
      </c>
      <c r="J6" s="4">
        <v>48</v>
      </c>
      <c r="K6" s="4">
        <v>8</v>
      </c>
      <c r="L6" s="4">
        <v>156</v>
      </c>
      <c r="M6" s="4">
        <v>57</v>
      </c>
      <c r="N6" s="4">
        <v>113</v>
      </c>
      <c r="O6" s="4">
        <v>393</v>
      </c>
      <c r="P6" s="4">
        <v>210</v>
      </c>
      <c r="Q6" s="4">
        <v>61</v>
      </c>
      <c r="R6" s="4">
        <v>97</v>
      </c>
      <c r="S6" s="4">
        <v>61</v>
      </c>
      <c r="T6" s="4">
        <v>27</v>
      </c>
      <c r="U6" s="4">
        <v>54</v>
      </c>
      <c r="V6" s="4">
        <v>19</v>
      </c>
      <c r="W6" s="4">
        <v>51</v>
      </c>
      <c r="X6" s="4">
        <v>69</v>
      </c>
      <c r="Y6" s="4">
        <v>174</v>
      </c>
      <c r="Z6" s="4">
        <v>139</v>
      </c>
      <c r="AA6" s="4">
        <v>23</v>
      </c>
      <c r="AB6" s="4">
        <v>88</v>
      </c>
      <c r="AC6" s="4">
        <v>217</v>
      </c>
      <c r="AD6" s="4">
        <v>43</v>
      </c>
      <c r="AE6" s="4">
        <v>92</v>
      </c>
      <c r="AF6" s="4">
        <v>24</v>
      </c>
      <c r="AG6" s="4">
        <v>97</v>
      </c>
      <c r="AH6" s="4">
        <v>55</v>
      </c>
      <c r="AI6" s="4">
        <v>137</v>
      </c>
      <c r="AJ6" s="4">
        <v>61</v>
      </c>
      <c r="AK6" s="4">
        <v>35</v>
      </c>
      <c r="AL6" s="4">
        <v>125</v>
      </c>
      <c r="AM6" s="4">
        <v>69</v>
      </c>
      <c r="AN6" s="4">
        <v>1184</v>
      </c>
      <c r="AO6" s="4">
        <v>90</v>
      </c>
      <c r="AP6" s="4">
        <v>9</v>
      </c>
      <c r="AQ6" s="4">
        <v>35</v>
      </c>
      <c r="AR6" s="4">
        <v>29</v>
      </c>
      <c r="AS6" s="4">
        <v>61</v>
      </c>
      <c r="AT6" s="4">
        <v>253</v>
      </c>
      <c r="AU6" s="4">
        <v>124</v>
      </c>
      <c r="AV6" s="4">
        <v>6</v>
      </c>
      <c r="AW6" s="4">
        <v>112</v>
      </c>
      <c r="AX6" s="4">
        <v>9</v>
      </c>
      <c r="AY6" s="4">
        <v>16</v>
      </c>
      <c r="AZ6" s="4">
        <v>93</v>
      </c>
      <c r="BA6" s="4">
        <v>44</v>
      </c>
      <c r="BB6" s="4">
        <v>10</v>
      </c>
      <c r="BC6" s="4">
        <v>12</v>
      </c>
      <c r="BD6" s="4">
        <v>54</v>
      </c>
      <c r="BE6" s="4">
        <v>2</v>
      </c>
      <c r="BF6" s="4">
        <v>0</v>
      </c>
      <c r="BG6" s="4">
        <v>1</v>
      </c>
      <c r="BH6" s="4">
        <v>1</v>
      </c>
      <c r="BI6" s="4">
        <v>3</v>
      </c>
      <c r="BJ6" s="4">
        <v>0</v>
      </c>
      <c r="BK6" s="4">
        <v>1</v>
      </c>
      <c r="BL6" s="4">
        <v>1</v>
      </c>
      <c r="BM6" s="4">
        <v>0</v>
      </c>
      <c r="BN6" s="4">
        <v>0</v>
      </c>
      <c r="BO6" s="4">
        <f t="shared" si="0"/>
        <v>75</v>
      </c>
      <c r="BP6" s="4">
        <v>106</v>
      </c>
      <c r="BQ6" s="4">
        <f t="shared" si="1"/>
        <v>195</v>
      </c>
      <c r="BR6" s="27">
        <v>7818</v>
      </c>
      <c r="BS6" s="4">
        <f t="shared" si="2"/>
        <v>7818</v>
      </c>
      <c r="BT6" s="3">
        <v>0</v>
      </c>
      <c r="BU6" s="28">
        <v>30226</v>
      </c>
      <c r="DA6"/>
    </row>
    <row r="7" spans="1:107" x14ac:dyDescent="0.3">
      <c r="B7" s="47" t="s">
        <v>430</v>
      </c>
      <c r="C7" s="19" t="s">
        <v>440</v>
      </c>
      <c r="D7" s="4">
        <v>24</v>
      </c>
      <c r="E7" s="4">
        <v>132</v>
      </c>
      <c r="F7" s="4">
        <v>143</v>
      </c>
      <c r="G7" s="4">
        <v>30</v>
      </c>
      <c r="H7" s="4">
        <v>1532</v>
      </c>
      <c r="I7" s="4">
        <v>173</v>
      </c>
      <c r="J7" s="4">
        <v>34</v>
      </c>
      <c r="K7" s="4">
        <v>7</v>
      </c>
      <c r="L7" s="4">
        <v>140</v>
      </c>
      <c r="M7" s="4">
        <v>53</v>
      </c>
      <c r="N7" s="4">
        <v>101</v>
      </c>
      <c r="O7" s="4">
        <v>325</v>
      </c>
      <c r="P7" s="4">
        <v>122</v>
      </c>
      <c r="Q7" s="4">
        <v>54</v>
      </c>
      <c r="R7" s="4">
        <v>67</v>
      </c>
      <c r="S7" s="4">
        <v>41</v>
      </c>
      <c r="T7" s="4">
        <v>18</v>
      </c>
      <c r="U7" s="4">
        <v>33</v>
      </c>
      <c r="V7" s="4">
        <v>13</v>
      </c>
      <c r="W7" s="4">
        <v>45</v>
      </c>
      <c r="X7" s="4">
        <v>57</v>
      </c>
      <c r="Y7" s="4">
        <v>113</v>
      </c>
      <c r="Z7" s="4">
        <v>113</v>
      </c>
      <c r="AA7" s="4">
        <v>16</v>
      </c>
      <c r="AB7" s="4">
        <v>66</v>
      </c>
      <c r="AC7" s="4">
        <v>215</v>
      </c>
      <c r="AD7" s="4">
        <v>39</v>
      </c>
      <c r="AE7" s="4">
        <v>80</v>
      </c>
      <c r="AF7" s="4">
        <v>18</v>
      </c>
      <c r="AG7" s="4">
        <v>58</v>
      </c>
      <c r="AH7" s="4">
        <v>30</v>
      </c>
      <c r="AI7" s="4">
        <v>96</v>
      </c>
      <c r="AJ7" s="4">
        <v>45</v>
      </c>
      <c r="AK7" s="4">
        <v>25</v>
      </c>
      <c r="AL7" s="4">
        <v>101</v>
      </c>
      <c r="AM7" s="4">
        <v>55</v>
      </c>
      <c r="AN7" s="4">
        <v>994</v>
      </c>
      <c r="AO7" s="4">
        <v>61</v>
      </c>
      <c r="AP7" s="4">
        <v>6</v>
      </c>
      <c r="AQ7" s="4">
        <v>33</v>
      </c>
      <c r="AR7" s="4">
        <v>18</v>
      </c>
      <c r="AS7" s="4">
        <v>23</v>
      </c>
      <c r="AT7" s="4">
        <v>234</v>
      </c>
      <c r="AU7" s="4">
        <v>111</v>
      </c>
      <c r="AV7" s="4">
        <v>6</v>
      </c>
      <c r="AW7" s="4">
        <v>87</v>
      </c>
      <c r="AX7" s="4">
        <v>7</v>
      </c>
      <c r="AY7" s="4">
        <v>10</v>
      </c>
      <c r="AZ7" s="4">
        <v>71</v>
      </c>
      <c r="BA7" s="4">
        <v>36</v>
      </c>
      <c r="BB7" s="4">
        <v>7</v>
      </c>
      <c r="BC7" s="4">
        <v>9</v>
      </c>
      <c r="BD7" s="4">
        <v>39</v>
      </c>
      <c r="BE7" s="4">
        <v>0</v>
      </c>
      <c r="BF7" s="4">
        <v>0</v>
      </c>
      <c r="BG7" s="4">
        <v>0</v>
      </c>
      <c r="BH7" s="4">
        <v>0</v>
      </c>
      <c r="BI7" s="4">
        <v>2</v>
      </c>
      <c r="BJ7" s="4">
        <v>0</v>
      </c>
      <c r="BK7" s="4">
        <v>2</v>
      </c>
      <c r="BL7" s="4">
        <v>0</v>
      </c>
      <c r="BM7" s="4">
        <v>0</v>
      </c>
      <c r="BN7" s="4">
        <v>0</v>
      </c>
      <c r="BO7" s="4">
        <f t="shared" si="0"/>
        <v>52</v>
      </c>
      <c r="BP7" s="4">
        <v>81</v>
      </c>
      <c r="BQ7" s="4">
        <f t="shared" si="1"/>
        <v>145</v>
      </c>
      <c r="BR7" s="27">
        <v>6196</v>
      </c>
      <c r="BS7" s="4">
        <f t="shared" si="2"/>
        <v>6196</v>
      </c>
      <c r="BT7" s="3">
        <v>0</v>
      </c>
      <c r="BU7" s="28">
        <v>30254</v>
      </c>
      <c r="DA7"/>
    </row>
    <row r="8" spans="1:107" x14ac:dyDescent="0.3">
      <c r="B8" s="47" t="s">
        <v>431</v>
      </c>
      <c r="C8" s="19" t="s">
        <v>441</v>
      </c>
      <c r="D8" s="4">
        <v>15</v>
      </c>
      <c r="E8" s="4">
        <v>111</v>
      </c>
      <c r="F8" s="4">
        <v>121</v>
      </c>
      <c r="G8" s="4">
        <v>17</v>
      </c>
      <c r="H8" s="4">
        <v>1308</v>
      </c>
      <c r="I8" s="4">
        <v>149</v>
      </c>
      <c r="J8" s="4">
        <v>34</v>
      </c>
      <c r="K8" s="4">
        <v>7</v>
      </c>
      <c r="L8" s="4">
        <v>95</v>
      </c>
      <c r="M8" s="4">
        <v>48</v>
      </c>
      <c r="N8" s="4">
        <v>62</v>
      </c>
      <c r="O8" s="4">
        <v>281</v>
      </c>
      <c r="P8" s="4">
        <v>122</v>
      </c>
      <c r="Q8" s="4">
        <v>40</v>
      </c>
      <c r="R8" s="4">
        <v>60</v>
      </c>
      <c r="S8" s="4">
        <v>47</v>
      </c>
      <c r="T8" s="4">
        <v>14</v>
      </c>
      <c r="U8" s="4">
        <v>36</v>
      </c>
      <c r="V8" s="4">
        <v>13</v>
      </c>
      <c r="W8" s="4">
        <v>28</v>
      </c>
      <c r="X8" s="4">
        <v>38</v>
      </c>
      <c r="Y8" s="4">
        <v>99</v>
      </c>
      <c r="Z8" s="4">
        <v>90</v>
      </c>
      <c r="AA8" s="4">
        <v>22</v>
      </c>
      <c r="AB8" s="4">
        <v>54</v>
      </c>
      <c r="AC8" s="4">
        <v>129</v>
      </c>
      <c r="AD8" s="4">
        <v>30</v>
      </c>
      <c r="AE8" s="4">
        <v>66</v>
      </c>
      <c r="AF8" s="4">
        <v>18</v>
      </c>
      <c r="AG8" s="4">
        <v>51</v>
      </c>
      <c r="AH8" s="4">
        <v>40</v>
      </c>
      <c r="AI8" s="4">
        <v>85</v>
      </c>
      <c r="AJ8" s="4">
        <v>36</v>
      </c>
      <c r="AK8" s="4">
        <v>20</v>
      </c>
      <c r="AL8" s="4">
        <v>89</v>
      </c>
      <c r="AM8" s="4">
        <v>38</v>
      </c>
      <c r="AN8" s="4">
        <v>838</v>
      </c>
      <c r="AO8" s="4">
        <v>46</v>
      </c>
      <c r="AP8" s="4">
        <v>2</v>
      </c>
      <c r="AQ8" s="4">
        <v>20</v>
      </c>
      <c r="AR8" s="4">
        <v>23</v>
      </c>
      <c r="AS8" s="4">
        <v>33</v>
      </c>
      <c r="AT8" s="4">
        <v>191</v>
      </c>
      <c r="AU8" s="4">
        <v>70</v>
      </c>
      <c r="AV8" s="4">
        <v>6</v>
      </c>
      <c r="AW8" s="4">
        <v>65</v>
      </c>
      <c r="AX8" s="4">
        <v>5</v>
      </c>
      <c r="AY8" s="4">
        <v>8</v>
      </c>
      <c r="AZ8" s="4">
        <v>57</v>
      </c>
      <c r="BA8" s="4">
        <v>26</v>
      </c>
      <c r="BB8" s="4">
        <v>4</v>
      </c>
      <c r="BC8" s="4">
        <v>5</v>
      </c>
      <c r="BD8" s="4">
        <v>33</v>
      </c>
      <c r="BE8" s="4">
        <v>1</v>
      </c>
      <c r="BF8" s="4">
        <v>0</v>
      </c>
      <c r="BG8" s="4">
        <v>0</v>
      </c>
      <c r="BH8" s="4">
        <v>1</v>
      </c>
      <c r="BI8" s="4">
        <v>6</v>
      </c>
      <c r="BJ8" s="4">
        <v>0</v>
      </c>
      <c r="BK8" s="4">
        <v>1</v>
      </c>
      <c r="BL8" s="4">
        <v>0</v>
      </c>
      <c r="BM8" s="4">
        <v>0</v>
      </c>
      <c r="BN8" s="4">
        <v>0</v>
      </c>
      <c r="BO8" s="4">
        <f t="shared" si="0"/>
        <v>47</v>
      </c>
      <c r="BP8" s="4">
        <v>78</v>
      </c>
      <c r="BQ8" s="4">
        <f t="shared" si="1"/>
        <v>135</v>
      </c>
      <c r="BR8" s="27">
        <v>5167</v>
      </c>
      <c r="BS8" s="4">
        <f t="shared" si="2"/>
        <v>5167</v>
      </c>
      <c r="BT8" s="3">
        <v>0</v>
      </c>
      <c r="BU8" s="28">
        <v>30282</v>
      </c>
      <c r="DA8"/>
    </row>
    <row r="9" spans="1:107" x14ac:dyDescent="0.3">
      <c r="B9" s="47" t="s">
        <v>432</v>
      </c>
      <c r="C9" s="19" t="s">
        <v>442</v>
      </c>
      <c r="D9" s="4">
        <v>23</v>
      </c>
      <c r="E9" s="4">
        <v>124</v>
      </c>
      <c r="F9" s="4">
        <v>148</v>
      </c>
      <c r="G9" s="4">
        <v>29</v>
      </c>
      <c r="H9" s="4">
        <v>1403</v>
      </c>
      <c r="I9" s="4">
        <v>151</v>
      </c>
      <c r="J9" s="4">
        <v>47</v>
      </c>
      <c r="K9" s="4">
        <v>7</v>
      </c>
      <c r="L9" s="4">
        <v>122</v>
      </c>
      <c r="M9" s="4">
        <v>44</v>
      </c>
      <c r="N9" s="4">
        <v>95</v>
      </c>
      <c r="O9" s="4">
        <v>332</v>
      </c>
      <c r="P9" s="4">
        <v>116</v>
      </c>
      <c r="Q9" s="4">
        <v>39</v>
      </c>
      <c r="R9" s="4">
        <v>54</v>
      </c>
      <c r="S9" s="4">
        <v>46</v>
      </c>
      <c r="T9" s="4">
        <v>20</v>
      </c>
      <c r="U9" s="4">
        <v>34</v>
      </c>
      <c r="V9" s="4">
        <v>7</v>
      </c>
      <c r="W9" s="4">
        <v>42</v>
      </c>
      <c r="X9" s="4">
        <v>56</v>
      </c>
      <c r="Y9" s="4">
        <v>129</v>
      </c>
      <c r="Z9" s="4">
        <v>111</v>
      </c>
      <c r="AA9" s="4">
        <v>14</v>
      </c>
      <c r="AB9" s="4">
        <v>43</v>
      </c>
      <c r="AC9" s="4">
        <v>162</v>
      </c>
      <c r="AD9" s="4">
        <v>28</v>
      </c>
      <c r="AE9" s="4">
        <v>64</v>
      </c>
      <c r="AF9" s="4">
        <v>14</v>
      </c>
      <c r="AG9" s="4">
        <v>58</v>
      </c>
      <c r="AH9" s="4">
        <v>45</v>
      </c>
      <c r="AI9" s="4">
        <v>110</v>
      </c>
      <c r="AJ9" s="4">
        <v>53</v>
      </c>
      <c r="AK9" s="4">
        <v>36</v>
      </c>
      <c r="AL9" s="4">
        <v>96</v>
      </c>
      <c r="AM9" s="4">
        <v>49</v>
      </c>
      <c r="AN9" s="4">
        <v>902</v>
      </c>
      <c r="AO9" s="4">
        <v>59</v>
      </c>
      <c r="AP9" s="4">
        <v>6</v>
      </c>
      <c r="AQ9" s="4">
        <v>13</v>
      </c>
      <c r="AR9" s="4">
        <v>29</v>
      </c>
      <c r="AS9" s="4">
        <v>31</v>
      </c>
      <c r="AT9" s="4">
        <v>181</v>
      </c>
      <c r="AU9" s="4">
        <v>77</v>
      </c>
      <c r="AV9" s="4">
        <v>8</v>
      </c>
      <c r="AW9" s="4">
        <v>100</v>
      </c>
      <c r="AX9" s="4">
        <v>9</v>
      </c>
      <c r="AY9" s="4">
        <v>6</v>
      </c>
      <c r="AZ9" s="4">
        <v>63</v>
      </c>
      <c r="BA9" s="4">
        <v>46</v>
      </c>
      <c r="BB9" s="4">
        <v>7</v>
      </c>
      <c r="BC9" s="4">
        <v>12</v>
      </c>
      <c r="BD9" s="4">
        <v>42</v>
      </c>
      <c r="BE9" s="4">
        <v>0</v>
      </c>
      <c r="BF9" s="4">
        <v>0</v>
      </c>
      <c r="BG9" s="4">
        <v>0</v>
      </c>
      <c r="BH9" s="4">
        <v>1</v>
      </c>
      <c r="BI9" s="4">
        <v>8</v>
      </c>
      <c r="BJ9" s="4">
        <v>0</v>
      </c>
      <c r="BK9" s="4">
        <v>3</v>
      </c>
      <c r="BL9" s="4">
        <v>2</v>
      </c>
      <c r="BM9" s="4">
        <v>0</v>
      </c>
      <c r="BN9" s="4">
        <v>1</v>
      </c>
      <c r="BO9" s="4">
        <f t="shared" si="0"/>
        <v>69</v>
      </c>
      <c r="BP9" s="4">
        <v>99</v>
      </c>
      <c r="BQ9" s="4">
        <f t="shared" si="1"/>
        <v>148</v>
      </c>
      <c r="BR9" s="27">
        <v>5804</v>
      </c>
      <c r="BS9" s="4">
        <f t="shared" si="2"/>
        <v>5804</v>
      </c>
      <c r="BT9" s="3">
        <v>0</v>
      </c>
      <c r="BU9" s="28">
        <v>30317</v>
      </c>
      <c r="DA9"/>
    </row>
    <row r="10" spans="1:107" x14ac:dyDescent="0.3">
      <c r="B10" s="47" t="s">
        <v>433</v>
      </c>
      <c r="C10" s="19" t="s">
        <v>443</v>
      </c>
      <c r="D10" s="4">
        <v>23</v>
      </c>
      <c r="E10" s="4">
        <v>121</v>
      </c>
      <c r="F10" s="4">
        <v>121</v>
      </c>
      <c r="G10" s="4">
        <v>27</v>
      </c>
      <c r="H10" s="4">
        <v>1330</v>
      </c>
      <c r="I10" s="4">
        <v>141</v>
      </c>
      <c r="J10" s="4">
        <v>33</v>
      </c>
      <c r="K10" s="4">
        <v>8</v>
      </c>
      <c r="L10" s="4">
        <v>87</v>
      </c>
      <c r="M10" s="4">
        <v>35</v>
      </c>
      <c r="N10" s="4">
        <v>87</v>
      </c>
      <c r="O10" s="4">
        <v>295</v>
      </c>
      <c r="P10" s="4">
        <v>139</v>
      </c>
      <c r="Q10" s="4">
        <v>43</v>
      </c>
      <c r="R10" s="4">
        <v>56</v>
      </c>
      <c r="S10" s="4">
        <v>44</v>
      </c>
      <c r="T10" s="4">
        <v>17</v>
      </c>
      <c r="U10" s="4">
        <v>26</v>
      </c>
      <c r="V10" s="4">
        <v>20</v>
      </c>
      <c r="W10" s="4">
        <v>35</v>
      </c>
      <c r="X10" s="4">
        <v>41</v>
      </c>
      <c r="Y10" s="4">
        <v>113</v>
      </c>
      <c r="Z10" s="4">
        <v>88</v>
      </c>
      <c r="AA10" s="4">
        <v>17</v>
      </c>
      <c r="AB10" s="4">
        <v>57</v>
      </c>
      <c r="AC10" s="4">
        <v>150</v>
      </c>
      <c r="AD10" s="4">
        <v>34</v>
      </c>
      <c r="AE10" s="4">
        <v>85</v>
      </c>
      <c r="AF10" s="4">
        <v>16</v>
      </c>
      <c r="AG10" s="4">
        <v>40</v>
      </c>
      <c r="AH10" s="4">
        <v>41</v>
      </c>
      <c r="AI10" s="4">
        <v>100</v>
      </c>
      <c r="AJ10" s="4">
        <v>40</v>
      </c>
      <c r="AK10" s="4">
        <v>28</v>
      </c>
      <c r="AL10" s="4">
        <v>69</v>
      </c>
      <c r="AM10" s="4">
        <v>69</v>
      </c>
      <c r="AN10" s="4">
        <v>834</v>
      </c>
      <c r="AO10" s="4">
        <v>52</v>
      </c>
      <c r="AP10" s="4">
        <v>5</v>
      </c>
      <c r="AQ10" s="4">
        <v>18</v>
      </c>
      <c r="AR10" s="4">
        <v>27</v>
      </c>
      <c r="AS10" s="4">
        <v>23</v>
      </c>
      <c r="AT10" s="4">
        <v>196</v>
      </c>
      <c r="AU10" s="4">
        <v>71</v>
      </c>
      <c r="AV10" s="4">
        <v>2</v>
      </c>
      <c r="AW10" s="4">
        <v>54</v>
      </c>
      <c r="AX10" s="4">
        <v>8</v>
      </c>
      <c r="AY10" s="4">
        <v>7</v>
      </c>
      <c r="AZ10" s="4">
        <v>64</v>
      </c>
      <c r="BA10" s="4">
        <v>44</v>
      </c>
      <c r="BB10" s="4">
        <v>5</v>
      </c>
      <c r="BC10" s="4">
        <v>7</v>
      </c>
      <c r="BD10" s="4">
        <v>40</v>
      </c>
      <c r="BE10" s="4">
        <v>0</v>
      </c>
      <c r="BF10" s="4">
        <v>0</v>
      </c>
      <c r="BG10" s="4">
        <v>0</v>
      </c>
      <c r="BH10" s="4">
        <v>0</v>
      </c>
      <c r="BI10" s="4">
        <v>5</v>
      </c>
      <c r="BJ10" s="4">
        <v>0</v>
      </c>
      <c r="BK10" s="4">
        <v>1</v>
      </c>
      <c r="BL10" s="4">
        <v>1</v>
      </c>
      <c r="BM10" s="4">
        <v>0</v>
      </c>
      <c r="BN10" s="4">
        <v>0</v>
      </c>
      <c r="BO10" s="4">
        <f t="shared" si="0"/>
        <v>54</v>
      </c>
      <c r="BP10" s="4">
        <v>79</v>
      </c>
      <c r="BQ10" s="4">
        <f t="shared" si="1"/>
        <v>130</v>
      </c>
      <c r="BR10" s="27">
        <v>5349</v>
      </c>
      <c r="BS10" s="4">
        <f t="shared" si="2"/>
        <v>5349</v>
      </c>
      <c r="BT10" s="3">
        <v>0</v>
      </c>
      <c r="BU10" s="28">
        <v>30345</v>
      </c>
      <c r="DA10"/>
    </row>
    <row r="11" spans="1:107" x14ac:dyDescent="0.3">
      <c r="B11" s="47" t="s">
        <v>434</v>
      </c>
      <c r="C11" s="19" t="s">
        <v>444</v>
      </c>
      <c r="D11" s="4">
        <v>26</v>
      </c>
      <c r="E11" s="4">
        <v>108</v>
      </c>
      <c r="F11" s="4">
        <v>116</v>
      </c>
      <c r="G11" s="4">
        <v>21</v>
      </c>
      <c r="H11" s="4">
        <v>1199</v>
      </c>
      <c r="I11" s="4">
        <v>144</v>
      </c>
      <c r="J11" s="4">
        <v>26</v>
      </c>
      <c r="K11" s="4">
        <v>7</v>
      </c>
      <c r="L11" s="4">
        <v>100</v>
      </c>
      <c r="M11" s="4">
        <v>39</v>
      </c>
      <c r="N11" s="4">
        <v>54</v>
      </c>
      <c r="O11" s="4">
        <v>248</v>
      </c>
      <c r="P11" s="4">
        <v>126</v>
      </c>
      <c r="Q11" s="4">
        <v>54</v>
      </c>
      <c r="R11" s="4">
        <v>50</v>
      </c>
      <c r="S11" s="4">
        <v>40</v>
      </c>
      <c r="T11" s="4">
        <v>7</v>
      </c>
      <c r="U11" s="4">
        <v>29</v>
      </c>
      <c r="V11" s="4">
        <v>13</v>
      </c>
      <c r="W11" s="4">
        <v>34</v>
      </c>
      <c r="X11" s="4">
        <v>38</v>
      </c>
      <c r="Y11" s="4">
        <v>99</v>
      </c>
      <c r="Z11" s="4">
        <v>104</v>
      </c>
      <c r="AA11" s="4">
        <v>12</v>
      </c>
      <c r="AB11" s="4">
        <v>45</v>
      </c>
      <c r="AC11" s="4">
        <v>169</v>
      </c>
      <c r="AD11" s="4">
        <v>28</v>
      </c>
      <c r="AE11" s="4">
        <v>80</v>
      </c>
      <c r="AF11" s="4">
        <v>9</v>
      </c>
      <c r="AG11" s="4">
        <v>37</v>
      </c>
      <c r="AH11" s="4">
        <v>34</v>
      </c>
      <c r="AI11" s="4">
        <v>85</v>
      </c>
      <c r="AJ11" s="4">
        <v>27</v>
      </c>
      <c r="AK11" s="4">
        <v>24</v>
      </c>
      <c r="AL11" s="4">
        <v>68</v>
      </c>
      <c r="AM11" s="4">
        <v>46</v>
      </c>
      <c r="AN11" s="4">
        <v>772</v>
      </c>
      <c r="AO11" s="4">
        <v>53</v>
      </c>
      <c r="AP11" s="4">
        <v>6</v>
      </c>
      <c r="AQ11" s="4">
        <v>13</v>
      </c>
      <c r="AR11" s="4">
        <v>19</v>
      </c>
      <c r="AS11" s="4">
        <v>27</v>
      </c>
      <c r="AT11" s="4">
        <v>138</v>
      </c>
      <c r="AU11" s="4">
        <v>89</v>
      </c>
      <c r="AV11" s="4">
        <v>6</v>
      </c>
      <c r="AW11" s="4">
        <v>81</v>
      </c>
      <c r="AX11" s="4">
        <v>19</v>
      </c>
      <c r="AY11" s="4">
        <v>6</v>
      </c>
      <c r="AZ11" s="4">
        <v>39</v>
      </c>
      <c r="BA11" s="4">
        <v>43</v>
      </c>
      <c r="BB11" s="4">
        <v>3</v>
      </c>
      <c r="BC11" s="4">
        <v>12</v>
      </c>
      <c r="BD11" s="4">
        <v>35</v>
      </c>
      <c r="BE11" s="4">
        <v>1</v>
      </c>
      <c r="BF11" s="4">
        <v>1</v>
      </c>
      <c r="BG11" s="4">
        <v>1</v>
      </c>
      <c r="BH11" s="4">
        <v>0</v>
      </c>
      <c r="BI11" s="4">
        <v>6</v>
      </c>
      <c r="BJ11" s="4">
        <v>3</v>
      </c>
      <c r="BK11" s="4">
        <v>0</v>
      </c>
      <c r="BL11" s="4">
        <v>0</v>
      </c>
      <c r="BM11" s="4">
        <v>0</v>
      </c>
      <c r="BN11" s="4">
        <v>0</v>
      </c>
      <c r="BO11" s="4">
        <f t="shared" si="0"/>
        <v>59</v>
      </c>
      <c r="BP11" s="4">
        <v>75</v>
      </c>
      <c r="BQ11" s="4">
        <f t="shared" si="1"/>
        <v>126</v>
      </c>
      <c r="BR11" s="27">
        <v>4920</v>
      </c>
      <c r="BS11" s="4">
        <f t="shared" si="2"/>
        <v>4920</v>
      </c>
      <c r="BT11" s="3">
        <v>0</v>
      </c>
      <c r="BU11" s="28">
        <v>30373</v>
      </c>
      <c r="DA11"/>
    </row>
    <row r="12" spans="1:107" x14ac:dyDescent="0.3">
      <c r="B12" s="47" t="s">
        <v>435</v>
      </c>
      <c r="C12" s="19" t="s">
        <v>445</v>
      </c>
      <c r="D12" s="4">
        <v>37</v>
      </c>
      <c r="E12" s="4">
        <v>169</v>
      </c>
      <c r="F12" s="4">
        <v>144</v>
      </c>
      <c r="G12" s="4">
        <v>37</v>
      </c>
      <c r="H12" s="4">
        <v>1686</v>
      </c>
      <c r="I12" s="4">
        <v>179</v>
      </c>
      <c r="J12" s="4">
        <v>33</v>
      </c>
      <c r="K12" s="4">
        <v>1</v>
      </c>
      <c r="L12" s="4">
        <v>145</v>
      </c>
      <c r="M12" s="4">
        <v>46</v>
      </c>
      <c r="N12" s="4">
        <v>88</v>
      </c>
      <c r="O12" s="4">
        <v>472</v>
      </c>
      <c r="P12" s="4">
        <v>163</v>
      </c>
      <c r="Q12" s="4">
        <v>60</v>
      </c>
      <c r="R12" s="4">
        <v>53</v>
      </c>
      <c r="S12" s="4">
        <v>60</v>
      </c>
      <c r="T12" s="4">
        <v>25</v>
      </c>
      <c r="U12" s="4">
        <v>52</v>
      </c>
      <c r="V12" s="4">
        <v>15</v>
      </c>
      <c r="W12" s="4">
        <v>49</v>
      </c>
      <c r="X12" s="4">
        <v>63</v>
      </c>
      <c r="Y12" s="4">
        <v>125</v>
      </c>
      <c r="Z12" s="4">
        <v>132</v>
      </c>
      <c r="AA12" s="4">
        <v>21</v>
      </c>
      <c r="AB12" s="4">
        <v>60</v>
      </c>
      <c r="AC12" s="4">
        <v>233</v>
      </c>
      <c r="AD12" s="4">
        <v>39</v>
      </c>
      <c r="AE12" s="4">
        <v>118</v>
      </c>
      <c r="AF12" s="4">
        <v>17</v>
      </c>
      <c r="AG12" s="4">
        <v>57</v>
      </c>
      <c r="AH12" s="4">
        <v>44</v>
      </c>
      <c r="AI12" s="4">
        <v>112</v>
      </c>
      <c r="AJ12" s="4">
        <v>45</v>
      </c>
      <c r="AK12" s="4">
        <v>39</v>
      </c>
      <c r="AL12" s="4">
        <v>86</v>
      </c>
      <c r="AM12" s="4">
        <v>64</v>
      </c>
      <c r="AN12" s="4">
        <v>1199</v>
      </c>
      <c r="AO12" s="4">
        <v>66</v>
      </c>
      <c r="AP12" s="4">
        <v>3</v>
      </c>
      <c r="AQ12" s="4">
        <v>32</v>
      </c>
      <c r="AR12" s="4">
        <v>45</v>
      </c>
      <c r="AS12" s="4">
        <v>45</v>
      </c>
      <c r="AT12" s="4">
        <v>226</v>
      </c>
      <c r="AU12" s="4">
        <v>90</v>
      </c>
      <c r="AV12" s="4">
        <v>6</v>
      </c>
      <c r="AW12" s="4">
        <v>86</v>
      </c>
      <c r="AX12" s="4">
        <v>10</v>
      </c>
      <c r="AY12" s="4">
        <v>11</v>
      </c>
      <c r="AZ12" s="4">
        <v>78</v>
      </c>
      <c r="BA12" s="4">
        <v>51</v>
      </c>
      <c r="BB12" s="4">
        <v>9</v>
      </c>
      <c r="BC12" s="4">
        <v>15</v>
      </c>
      <c r="BD12" s="4">
        <v>53</v>
      </c>
      <c r="BE12" s="4">
        <v>0</v>
      </c>
      <c r="BF12" s="4">
        <v>0</v>
      </c>
      <c r="BG12" s="4">
        <v>0</v>
      </c>
      <c r="BH12" s="4">
        <v>1</v>
      </c>
      <c r="BI12" s="4">
        <v>3</v>
      </c>
      <c r="BJ12" s="4">
        <v>0</v>
      </c>
      <c r="BK12" s="4">
        <v>1</v>
      </c>
      <c r="BL12" s="4">
        <v>0</v>
      </c>
      <c r="BM12" s="4">
        <v>0</v>
      </c>
      <c r="BN12" s="4">
        <v>0</v>
      </c>
      <c r="BO12" s="4">
        <f t="shared" si="0"/>
        <v>73</v>
      </c>
      <c r="BP12" s="4">
        <v>117</v>
      </c>
      <c r="BQ12" s="4">
        <f t="shared" si="1"/>
        <v>145</v>
      </c>
      <c r="BR12" s="27">
        <v>7061</v>
      </c>
      <c r="BS12" s="4">
        <f t="shared" si="2"/>
        <v>7061</v>
      </c>
      <c r="BT12" s="3">
        <v>0</v>
      </c>
      <c r="BU12" s="28">
        <v>30408</v>
      </c>
      <c r="DA12"/>
    </row>
    <row r="13" spans="1:107" x14ac:dyDescent="0.3">
      <c r="B13" s="47" t="s">
        <v>436</v>
      </c>
      <c r="C13" s="19" t="s">
        <v>446</v>
      </c>
      <c r="D13" s="4">
        <v>18</v>
      </c>
      <c r="E13" s="4">
        <v>151</v>
      </c>
      <c r="F13" s="4">
        <v>119</v>
      </c>
      <c r="G13" s="4">
        <v>33</v>
      </c>
      <c r="H13" s="4">
        <v>1334</v>
      </c>
      <c r="I13" s="4">
        <v>133</v>
      </c>
      <c r="J13" s="4">
        <v>34</v>
      </c>
      <c r="K13" s="4">
        <v>6</v>
      </c>
      <c r="L13" s="4">
        <v>101</v>
      </c>
      <c r="M13" s="4">
        <v>34</v>
      </c>
      <c r="N13" s="4">
        <v>84</v>
      </c>
      <c r="O13" s="4">
        <v>347</v>
      </c>
      <c r="P13" s="4">
        <v>119</v>
      </c>
      <c r="Q13" s="4">
        <v>41</v>
      </c>
      <c r="R13" s="4">
        <v>53</v>
      </c>
      <c r="S13" s="4">
        <v>47</v>
      </c>
      <c r="T13" s="4">
        <v>14</v>
      </c>
      <c r="U13" s="4">
        <v>33</v>
      </c>
      <c r="V13" s="4">
        <v>9</v>
      </c>
      <c r="W13" s="4">
        <v>36</v>
      </c>
      <c r="X13" s="4">
        <v>54</v>
      </c>
      <c r="Y13" s="4">
        <v>126</v>
      </c>
      <c r="Z13" s="4">
        <v>82</v>
      </c>
      <c r="AA13" s="4">
        <v>18</v>
      </c>
      <c r="AB13" s="4">
        <v>65</v>
      </c>
      <c r="AC13" s="4">
        <v>188</v>
      </c>
      <c r="AD13" s="4">
        <v>31</v>
      </c>
      <c r="AE13" s="4">
        <v>92</v>
      </c>
      <c r="AF13" s="4">
        <v>15</v>
      </c>
      <c r="AG13" s="4">
        <v>51</v>
      </c>
      <c r="AH13" s="4">
        <v>51</v>
      </c>
      <c r="AI13" s="4">
        <v>79</v>
      </c>
      <c r="AJ13" s="4">
        <v>39</v>
      </c>
      <c r="AK13" s="4">
        <v>28</v>
      </c>
      <c r="AL13" s="4">
        <v>78</v>
      </c>
      <c r="AM13" s="4">
        <v>46</v>
      </c>
      <c r="AN13" s="4">
        <v>920</v>
      </c>
      <c r="AO13" s="4">
        <v>53</v>
      </c>
      <c r="AP13" s="4">
        <v>10</v>
      </c>
      <c r="AQ13" s="4">
        <v>23</v>
      </c>
      <c r="AR13" s="4">
        <v>27</v>
      </c>
      <c r="AS13" s="4">
        <v>32</v>
      </c>
      <c r="AT13" s="4">
        <v>195</v>
      </c>
      <c r="AU13" s="4">
        <v>79</v>
      </c>
      <c r="AV13" s="4">
        <v>8</v>
      </c>
      <c r="AW13" s="4">
        <v>88</v>
      </c>
      <c r="AX13" s="4">
        <v>9</v>
      </c>
      <c r="AY13" s="4">
        <v>8</v>
      </c>
      <c r="AZ13" s="4">
        <v>63</v>
      </c>
      <c r="BA13" s="4">
        <v>41</v>
      </c>
      <c r="BB13" s="4">
        <v>4</v>
      </c>
      <c r="BC13" s="4">
        <v>9</v>
      </c>
      <c r="BD13" s="4">
        <v>37</v>
      </c>
      <c r="BE13" s="4">
        <v>0</v>
      </c>
      <c r="BF13" s="4">
        <v>0</v>
      </c>
      <c r="BG13" s="4">
        <v>0</v>
      </c>
      <c r="BH13" s="4">
        <v>1</v>
      </c>
      <c r="BI13" s="4">
        <v>5</v>
      </c>
      <c r="BJ13" s="4">
        <v>0</v>
      </c>
      <c r="BK13" s="4">
        <v>0</v>
      </c>
      <c r="BL13" s="4">
        <v>3</v>
      </c>
      <c r="BM13" s="4">
        <v>0</v>
      </c>
      <c r="BN13" s="4">
        <v>0</v>
      </c>
      <c r="BO13" s="4">
        <f t="shared" si="0"/>
        <v>55</v>
      </c>
      <c r="BP13" s="4">
        <v>101</v>
      </c>
      <c r="BQ13" s="4">
        <f t="shared" si="1"/>
        <v>102</v>
      </c>
      <c r="BR13" s="27">
        <v>5607</v>
      </c>
      <c r="BS13" s="4">
        <f t="shared" si="2"/>
        <v>5607</v>
      </c>
      <c r="BT13" s="3">
        <v>0</v>
      </c>
      <c r="BU13" s="28">
        <v>30436</v>
      </c>
      <c r="DA13"/>
    </row>
    <row r="14" spans="1:107" x14ac:dyDescent="0.3">
      <c r="B14" s="47" t="s">
        <v>437</v>
      </c>
      <c r="C14" s="19" t="s">
        <v>447</v>
      </c>
      <c r="D14" s="4">
        <v>21</v>
      </c>
      <c r="E14" s="4">
        <v>127</v>
      </c>
      <c r="F14" s="4">
        <v>133</v>
      </c>
      <c r="G14" s="4">
        <v>34</v>
      </c>
      <c r="H14" s="4">
        <v>1228</v>
      </c>
      <c r="I14" s="4">
        <v>129</v>
      </c>
      <c r="J14" s="4">
        <v>29</v>
      </c>
      <c r="K14" s="4">
        <v>7</v>
      </c>
      <c r="L14" s="4">
        <v>94</v>
      </c>
      <c r="M14" s="4">
        <v>34</v>
      </c>
      <c r="N14" s="4">
        <v>67</v>
      </c>
      <c r="O14" s="4">
        <v>305</v>
      </c>
      <c r="P14" s="4">
        <v>138</v>
      </c>
      <c r="Q14" s="4">
        <v>59</v>
      </c>
      <c r="R14" s="4">
        <v>48</v>
      </c>
      <c r="S14" s="4">
        <v>40</v>
      </c>
      <c r="T14" s="4">
        <v>10</v>
      </c>
      <c r="U14" s="4">
        <v>39</v>
      </c>
      <c r="V14" s="4">
        <v>5</v>
      </c>
      <c r="W14" s="4">
        <v>32</v>
      </c>
      <c r="X14" s="4">
        <v>50</v>
      </c>
      <c r="Y14" s="4">
        <v>103</v>
      </c>
      <c r="Z14" s="4">
        <v>82</v>
      </c>
      <c r="AA14" s="4">
        <v>23</v>
      </c>
      <c r="AB14" s="4">
        <v>57</v>
      </c>
      <c r="AC14" s="4">
        <v>140</v>
      </c>
      <c r="AD14" s="4">
        <v>34</v>
      </c>
      <c r="AE14" s="4">
        <v>92</v>
      </c>
      <c r="AF14" s="4">
        <v>13</v>
      </c>
      <c r="AG14" s="4">
        <v>41</v>
      </c>
      <c r="AH14" s="4">
        <v>47</v>
      </c>
      <c r="AI14" s="4">
        <v>74</v>
      </c>
      <c r="AJ14" s="4">
        <v>45</v>
      </c>
      <c r="AK14" s="4">
        <v>27</v>
      </c>
      <c r="AL14" s="4">
        <v>58</v>
      </c>
      <c r="AM14" s="4">
        <v>47</v>
      </c>
      <c r="AN14" s="4">
        <v>827</v>
      </c>
      <c r="AO14" s="4">
        <v>51</v>
      </c>
      <c r="AP14" s="4">
        <v>7</v>
      </c>
      <c r="AQ14" s="4">
        <v>19</v>
      </c>
      <c r="AR14" s="4">
        <v>14</v>
      </c>
      <c r="AS14" s="4">
        <v>22</v>
      </c>
      <c r="AT14" s="4">
        <v>153</v>
      </c>
      <c r="AU14" s="4">
        <v>86</v>
      </c>
      <c r="AV14" s="4">
        <v>3</v>
      </c>
      <c r="AW14" s="4">
        <v>58</v>
      </c>
      <c r="AX14" s="4">
        <v>10</v>
      </c>
      <c r="AY14" s="4">
        <v>6</v>
      </c>
      <c r="AZ14" s="4">
        <v>49</v>
      </c>
      <c r="BA14" s="4">
        <v>43</v>
      </c>
      <c r="BB14" s="4">
        <v>3</v>
      </c>
      <c r="BC14" s="4">
        <v>5</v>
      </c>
      <c r="BD14" s="4">
        <v>30</v>
      </c>
      <c r="BE14" s="4">
        <v>1</v>
      </c>
      <c r="BF14" s="4">
        <v>0</v>
      </c>
      <c r="BG14" s="4">
        <v>1</v>
      </c>
      <c r="BH14" s="4">
        <v>0</v>
      </c>
      <c r="BI14" s="4">
        <v>9</v>
      </c>
      <c r="BJ14" s="4">
        <v>0</v>
      </c>
      <c r="BK14" s="4">
        <v>0</v>
      </c>
      <c r="BL14" s="4">
        <v>0</v>
      </c>
      <c r="BM14" s="4">
        <v>0</v>
      </c>
      <c r="BN14" s="4">
        <v>0</v>
      </c>
      <c r="BO14" s="4">
        <f t="shared" si="0"/>
        <v>46</v>
      </c>
      <c r="BP14" s="4">
        <v>69</v>
      </c>
      <c r="BQ14" s="4">
        <f t="shared" si="1"/>
        <v>127</v>
      </c>
      <c r="BR14" s="27">
        <v>5105</v>
      </c>
      <c r="BS14" s="4">
        <f t="shared" si="2"/>
        <v>5105</v>
      </c>
      <c r="BT14" s="3">
        <v>0</v>
      </c>
      <c r="BU14" s="28">
        <v>30464</v>
      </c>
      <c r="DA14"/>
    </row>
    <row r="15" spans="1:107" x14ac:dyDescent="0.3">
      <c r="B15" s="47" t="s">
        <v>92</v>
      </c>
      <c r="C15" s="19" t="s">
        <v>448</v>
      </c>
      <c r="D15" s="4">
        <v>37</v>
      </c>
      <c r="E15" s="4">
        <v>158</v>
      </c>
      <c r="F15" s="4">
        <v>156</v>
      </c>
      <c r="G15" s="4">
        <v>37</v>
      </c>
      <c r="H15" s="4">
        <v>1554</v>
      </c>
      <c r="I15" s="4">
        <v>203</v>
      </c>
      <c r="J15" s="4">
        <v>33</v>
      </c>
      <c r="K15" s="4">
        <v>6</v>
      </c>
      <c r="L15" s="4">
        <v>125</v>
      </c>
      <c r="M15" s="4">
        <v>52</v>
      </c>
      <c r="N15" s="4">
        <v>81</v>
      </c>
      <c r="O15" s="4">
        <v>341</v>
      </c>
      <c r="P15" s="4">
        <v>160</v>
      </c>
      <c r="Q15" s="4">
        <v>60</v>
      </c>
      <c r="R15" s="4">
        <v>47</v>
      </c>
      <c r="S15" s="4">
        <v>60</v>
      </c>
      <c r="T15" s="4">
        <v>24</v>
      </c>
      <c r="U15" s="4">
        <v>53</v>
      </c>
      <c r="V15" s="4">
        <v>12</v>
      </c>
      <c r="W15" s="4">
        <v>42</v>
      </c>
      <c r="X15" s="4">
        <v>43</v>
      </c>
      <c r="Y15" s="4">
        <v>130</v>
      </c>
      <c r="Z15" s="4">
        <v>122</v>
      </c>
      <c r="AA15" s="4">
        <v>13</v>
      </c>
      <c r="AB15" s="4">
        <v>65</v>
      </c>
      <c r="AC15" s="4">
        <v>209</v>
      </c>
      <c r="AD15" s="4">
        <v>47</v>
      </c>
      <c r="AE15" s="4">
        <v>96</v>
      </c>
      <c r="AF15" s="4">
        <v>18</v>
      </c>
      <c r="AG15" s="4">
        <v>56</v>
      </c>
      <c r="AH15" s="4">
        <v>75</v>
      </c>
      <c r="AI15" s="4">
        <v>114</v>
      </c>
      <c r="AJ15" s="4">
        <v>49</v>
      </c>
      <c r="AK15" s="4">
        <v>36</v>
      </c>
      <c r="AL15" s="4">
        <v>80</v>
      </c>
      <c r="AM15" s="4">
        <v>47</v>
      </c>
      <c r="AN15" s="4">
        <v>937</v>
      </c>
      <c r="AO15" s="4">
        <v>61</v>
      </c>
      <c r="AP15" s="4">
        <v>10</v>
      </c>
      <c r="AQ15" s="4">
        <v>33</v>
      </c>
      <c r="AR15" s="4">
        <v>22</v>
      </c>
      <c r="AS15" s="4">
        <v>42</v>
      </c>
      <c r="AT15" s="4">
        <v>237</v>
      </c>
      <c r="AU15" s="4">
        <v>110</v>
      </c>
      <c r="AV15" s="4">
        <v>7</v>
      </c>
      <c r="AW15" s="4">
        <v>78</v>
      </c>
      <c r="AX15" s="4">
        <v>8</v>
      </c>
      <c r="AY15" s="4">
        <v>7</v>
      </c>
      <c r="AZ15" s="4">
        <v>71</v>
      </c>
      <c r="BA15" s="4">
        <v>59</v>
      </c>
      <c r="BB15" s="4">
        <v>6</v>
      </c>
      <c r="BC15" s="4">
        <v>15</v>
      </c>
      <c r="BD15" s="4">
        <v>47</v>
      </c>
      <c r="BE15" s="4">
        <v>1</v>
      </c>
      <c r="BF15" s="4">
        <v>1</v>
      </c>
      <c r="BG15" s="4">
        <v>2</v>
      </c>
      <c r="BH15" s="4">
        <v>1</v>
      </c>
      <c r="BI15" s="4">
        <v>3</v>
      </c>
      <c r="BJ15" s="4">
        <v>0</v>
      </c>
      <c r="BK15" s="4">
        <v>1</v>
      </c>
      <c r="BL15" s="4">
        <v>2</v>
      </c>
      <c r="BM15" s="4">
        <v>0</v>
      </c>
      <c r="BN15" s="4">
        <v>0</v>
      </c>
      <c r="BO15" s="4">
        <f t="shared" si="0"/>
        <v>73</v>
      </c>
      <c r="BP15" s="4">
        <v>66</v>
      </c>
      <c r="BQ15" s="4">
        <f t="shared" si="1"/>
        <v>148</v>
      </c>
      <c r="BR15" s="27">
        <v>6416</v>
      </c>
      <c r="BS15" s="4">
        <f t="shared" si="2"/>
        <v>6416</v>
      </c>
      <c r="BT15" s="3">
        <v>0</v>
      </c>
      <c r="BU15" s="28">
        <v>30499</v>
      </c>
      <c r="BW15" s="4">
        <f>SUM(BR4:BR15)</f>
        <v>71341</v>
      </c>
      <c r="CD15" s="4">
        <f>SUM(H4:H15)</f>
        <v>17382</v>
      </c>
      <c r="CE15" s="4">
        <f>SUM(AN4:AN15)</f>
        <v>11258</v>
      </c>
      <c r="CF15" s="4">
        <f>SUM(AT4:AT15)</f>
        <v>2386</v>
      </c>
      <c r="CG15" s="4">
        <f>SUM(F4:F15)</f>
        <v>1678</v>
      </c>
      <c r="CH15" s="4">
        <f>SUM(O4:O15)</f>
        <v>3949</v>
      </c>
      <c r="DA15"/>
      <c r="DB15" s="5">
        <f t="shared" ref="DB15:DB78" si="3">AVERAGE(BS4:BS15)</f>
        <v>5945.083333333333</v>
      </c>
    </row>
    <row r="16" spans="1:107" x14ac:dyDescent="0.3">
      <c r="B16" s="48" t="s">
        <v>93</v>
      </c>
      <c r="C16" s="26" t="s">
        <v>449</v>
      </c>
      <c r="D16" s="199">
        <v>35</v>
      </c>
      <c r="E16" s="199">
        <v>176.5</v>
      </c>
      <c r="F16" s="199">
        <v>158.5</v>
      </c>
      <c r="G16" s="199">
        <v>40</v>
      </c>
      <c r="H16" s="199">
        <v>1650.5</v>
      </c>
      <c r="I16" s="199">
        <v>214.5</v>
      </c>
      <c r="J16" s="199">
        <v>35</v>
      </c>
      <c r="K16" s="199">
        <v>6</v>
      </c>
      <c r="L16" s="199">
        <v>142.5</v>
      </c>
      <c r="M16" s="199">
        <v>47.5</v>
      </c>
      <c r="N16" s="199">
        <v>98</v>
      </c>
      <c r="O16" s="199">
        <v>376</v>
      </c>
      <c r="P16" s="199">
        <v>187.5</v>
      </c>
      <c r="Q16" s="199">
        <v>64</v>
      </c>
      <c r="R16" s="199">
        <v>55</v>
      </c>
      <c r="S16" s="199">
        <v>59.5</v>
      </c>
      <c r="T16" s="199">
        <v>21.5</v>
      </c>
      <c r="U16" s="199">
        <v>51.5</v>
      </c>
      <c r="V16" s="199">
        <v>11.5</v>
      </c>
      <c r="W16" s="199">
        <v>52</v>
      </c>
      <c r="X16" s="199">
        <v>55.5</v>
      </c>
      <c r="Y16" s="199">
        <v>136</v>
      </c>
      <c r="Z16" s="199">
        <v>137.5</v>
      </c>
      <c r="AA16" s="199">
        <v>20</v>
      </c>
      <c r="AB16" s="199">
        <v>76</v>
      </c>
      <c r="AC16" s="199">
        <v>208.5</v>
      </c>
      <c r="AD16" s="199">
        <v>44</v>
      </c>
      <c r="AE16" s="199">
        <v>94</v>
      </c>
      <c r="AF16" s="199">
        <v>14</v>
      </c>
      <c r="AG16" s="199">
        <v>69</v>
      </c>
      <c r="AH16" s="199">
        <v>68</v>
      </c>
      <c r="AI16" s="199">
        <v>109.5</v>
      </c>
      <c r="AJ16" s="199">
        <v>54.5</v>
      </c>
      <c r="AK16" s="199">
        <v>34.5</v>
      </c>
      <c r="AL16" s="199">
        <v>92</v>
      </c>
      <c r="AM16" s="199">
        <v>55</v>
      </c>
      <c r="AN16" s="199">
        <v>1038.5</v>
      </c>
      <c r="AO16" s="199">
        <v>77.5</v>
      </c>
      <c r="AP16" s="199">
        <v>9.5</v>
      </c>
      <c r="AQ16" s="199">
        <v>36</v>
      </c>
      <c r="AR16" s="199">
        <v>28.5</v>
      </c>
      <c r="AS16" s="199">
        <v>40.5</v>
      </c>
      <c r="AT16" s="199">
        <v>245.5</v>
      </c>
      <c r="AU16" s="199">
        <v>117</v>
      </c>
      <c r="AV16" s="199">
        <v>6</v>
      </c>
      <c r="AW16" s="199">
        <v>91</v>
      </c>
      <c r="AX16" s="199">
        <v>10.5</v>
      </c>
      <c r="AY16" s="199">
        <v>9</v>
      </c>
      <c r="AZ16" s="199">
        <v>80.5</v>
      </c>
      <c r="BA16" s="199">
        <v>59.5</v>
      </c>
      <c r="BB16" s="199">
        <v>5.5</v>
      </c>
      <c r="BC16" s="199">
        <v>13.5</v>
      </c>
      <c r="BD16" s="199">
        <v>53</v>
      </c>
      <c r="BE16" s="199">
        <v>1</v>
      </c>
      <c r="BF16" s="199">
        <v>0.5</v>
      </c>
      <c r="BG16" s="199">
        <v>1</v>
      </c>
      <c r="BH16" s="199">
        <v>1.5</v>
      </c>
      <c r="BI16" s="199">
        <v>6.5</v>
      </c>
      <c r="BJ16" s="199">
        <v>0</v>
      </c>
      <c r="BK16" s="199">
        <v>1</v>
      </c>
      <c r="BL16" s="199">
        <v>2.5</v>
      </c>
      <c r="BM16" s="199">
        <v>0.5</v>
      </c>
      <c r="BN16" s="199">
        <v>0</v>
      </c>
      <c r="BO16" s="4">
        <f t="shared" si="0"/>
        <v>81</v>
      </c>
      <c r="BP16" s="199">
        <v>71</v>
      </c>
      <c r="BQ16" s="4">
        <f t="shared" si="1"/>
        <v>171.5</v>
      </c>
      <c r="BR16" s="200">
        <v>6929</v>
      </c>
      <c r="BS16" s="4">
        <f t="shared" si="2"/>
        <v>6929</v>
      </c>
      <c r="BT16" s="3">
        <v>0</v>
      </c>
      <c r="BW16" s="4">
        <f t="shared" ref="BW16:BW79" si="4">SUM(BR5:BR16)</f>
        <v>72309</v>
      </c>
      <c r="CD16" s="4">
        <f t="shared" ref="CD16:CD79" si="5">SUM(H5:H16)</f>
        <v>17570.5</v>
      </c>
      <c r="CE16" s="4">
        <f t="shared" ref="CE16:CE79" si="6">SUM(AN5:AN16)</f>
        <v>11380.5</v>
      </c>
      <c r="CF16" s="4">
        <f t="shared" ref="CF16:CF79" si="7">SUM(AT5:AT16)</f>
        <v>2445.5</v>
      </c>
      <c r="CG16" s="4">
        <f t="shared" ref="CG16:CG79" si="8">SUM(F5:F16)</f>
        <v>1665.5</v>
      </c>
      <c r="CH16" s="4">
        <f t="shared" ref="CH16:CH79" si="9">SUM(O5:O16)</f>
        <v>4008</v>
      </c>
      <c r="DA16"/>
      <c r="DB16" s="5">
        <f t="shared" si="3"/>
        <v>6025.75</v>
      </c>
    </row>
    <row r="17" spans="2:106" x14ac:dyDescent="0.3">
      <c r="B17" s="47" t="s">
        <v>94</v>
      </c>
      <c r="C17" s="19" t="s">
        <v>438</v>
      </c>
      <c r="D17" s="4">
        <v>33</v>
      </c>
      <c r="E17" s="4">
        <v>195</v>
      </c>
      <c r="F17" s="4">
        <v>161</v>
      </c>
      <c r="G17" s="4">
        <v>43</v>
      </c>
      <c r="H17" s="4">
        <v>1747</v>
      </c>
      <c r="I17" s="4">
        <v>226</v>
      </c>
      <c r="J17" s="4">
        <v>37</v>
      </c>
      <c r="K17" s="4">
        <v>6</v>
      </c>
      <c r="L17" s="4">
        <v>160</v>
      </c>
      <c r="M17" s="4">
        <v>43</v>
      </c>
      <c r="N17" s="4">
        <v>115</v>
      </c>
      <c r="O17" s="4">
        <v>411</v>
      </c>
      <c r="P17" s="4">
        <v>215</v>
      </c>
      <c r="Q17" s="4">
        <v>68</v>
      </c>
      <c r="R17" s="4">
        <v>63</v>
      </c>
      <c r="S17" s="4">
        <v>59</v>
      </c>
      <c r="T17" s="4">
        <v>19</v>
      </c>
      <c r="U17" s="4">
        <v>50</v>
      </c>
      <c r="V17" s="4">
        <v>11</v>
      </c>
      <c r="W17" s="4">
        <v>62</v>
      </c>
      <c r="X17" s="4">
        <v>68</v>
      </c>
      <c r="Y17" s="4">
        <v>142</v>
      </c>
      <c r="Z17" s="4">
        <v>153</v>
      </c>
      <c r="AA17" s="4">
        <v>27</v>
      </c>
      <c r="AB17" s="4">
        <v>87</v>
      </c>
      <c r="AC17" s="4">
        <v>208</v>
      </c>
      <c r="AD17" s="4">
        <v>41</v>
      </c>
      <c r="AE17" s="4">
        <v>92</v>
      </c>
      <c r="AF17" s="4">
        <v>10</v>
      </c>
      <c r="AG17" s="4">
        <v>82</v>
      </c>
      <c r="AH17" s="4">
        <v>61</v>
      </c>
      <c r="AI17" s="4">
        <v>105</v>
      </c>
      <c r="AJ17" s="4">
        <v>60</v>
      </c>
      <c r="AK17" s="4">
        <v>33</v>
      </c>
      <c r="AL17" s="4">
        <v>104</v>
      </c>
      <c r="AM17" s="4">
        <v>63</v>
      </c>
      <c r="AN17" s="4">
        <v>1140</v>
      </c>
      <c r="AO17" s="4">
        <v>94</v>
      </c>
      <c r="AP17" s="4">
        <v>9</v>
      </c>
      <c r="AQ17" s="4">
        <v>39</v>
      </c>
      <c r="AR17" s="4">
        <v>35</v>
      </c>
      <c r="AS17" s="4">
        <v>39</v>
      </c>
      <c r="AT17" s="4">
        <v>254</v>
      </c>
      <c r="AU17" s="4">
        <v>124</v>
      </c>
      <c r="AV17" s="4">
        <v>5</v>
      </c>
      <c r="AW17" s="4">
        <v>104</v>
      </c>
      <c r="AX17" s="4">
        <v>13</v>
      </c>
      <c r="AY17" s="4">
        <v>11</v>
      </c>
      <c r="AZ17" s="4">
        <v>90</v>
      </c>
      <c r="BA17" s="4">
        <v>60</v>
      </c>
      <c r="BB17" s="4">
        <v>5</v>
      </c>
      <c r="BC17" s="4">
        <v>12</v>
      </c>
      <c r="BD17" s="4">
        <v>59</v>
      </c>
      <c r="BE17" s="4">
        <v>1</v>
      </c>
      <c r="BF17" s="4">
        <v>0</v>
      </c>
      <c r="BG17" s="4">
        <v>0</v>
      </c>
      <c r="BH17" s="4">
        <v>2</v>
      </c>
      <c r="BI17" s="4">
        <v>10</v>
      </c>
      <c r="BJ17" s="4">
        <v>0</v>
      </c>
      <c r="BK17" s="4">
        <v>1</v>
      </c>
      <c r="BL17" s="4">
        <v>3</v>
      </c>
      <c r="BM17" s="4">
        <v>1</v>
      </c>
      <c r="BN17" s="4">
        <v>0</v>
      </c>
      <c r="BO17" s="4">
        <f t="shared" si="0"/>
        <v>89</v>
      </c>
      <c r="BP17" s="4">
        <v>76</v>
      </c>
      <c r="BQ17" s="4">
        <f t="shared" si="1"/>
        <v>195</v>
      </c>
      <c r="BR17" s="27">
        <v>7442</v>
      </c>
      <c r="BS17" s="4">
        <f t="shared" si="2"/>
        <v>7442</v>
      </c>
      <c r="BT17" s="3">
        <v>0</v>
      </c>
      <c r="BU17" s="28">
        <v>30562</v>
      </c>
      <c r="BW17" s="4">
        <f t="shared" si="4"/>
        <v>73814</v>
      </c>
      <c r="CD17" s="4">
        <f t="shared" si="5"/>
        <v>17877.5</v>
      </c>
      <c r="CE17" s="4">
        <f t="shared" si="6"/>
        <v>11585.5</v>
      </c>
      <c r="CF17" s="4">
        <f t="shared" si="7"/>
        <v>2503.5</v>
      </c>
      <c r="CG17" s="4">
        <f t="shared" si="8"/>
        <v>1696.5</v>
      </c>
      <c r="CH17" s="4">
        <f t="shared" si="9"/>
        <v>4126</v>
      </c>
      <c r="DA17"/>
      <c r="DB17" s="5">
        <f t="shared" si="3"/>
        <v>6151.166666666667</v>
      </c>
    </row>
    <row r="18" spans="2:106" x14ac:dyDescent="0.3">
      <c r="B18" s="47" t="s">
        <v>95</v>
      </c>
      <c r="C18" s="19" t="s">
        <v>439</v>
      </c>
      <c r="D18" s="4">
        <v>28</v>
      </c>
      <c r="E18" s="4">
        <v>212</v>
      </c>
      <c r="F18" s="4">
        <v>173</v>
      </c>
      <c r="G18" s="4">
        <v>34</v>
      </c>
      <c r="H18" s="4">
        <v>1652</v>
      </c>
      <c r="I18" s="4">
        <v>225</v>
      </c>
      <c r="J18" s="4">
        <v>28</v>
      </c>
      <c r="K18" s="4">
        <v>7</v>
      </c>
      <c r="L18" s="4">
        <v>129</v>
      </c>
      <c r="M18" s="4">
        <v>57</v>
      </c>
      <c r="N18" s="4">
        <v>85</v>
      </c>
      <c r="O18" s="4">
        <v>362</v>
      </c>
      <c r="P18" s="4">
        <v>171</v>
      </c>
      <c r="Q18" s="4">
        <v>56</v>
      </c>
      <c r="R18" s="4">
        <v>58</v>
      </c>
      <c r="S18" s="4">
        <v>62</v>
      </c>
      <c r="T18" s="4">
        <v>22</v>
      </c>
      <c r="U18" s="4">
        <v>61</v>
      </c>
      <c r="V18" s="4">
        <v>15</v>
      </c>
      <c r="W18" s="4">
        <v>44</v>
      </c>
      <c r="X18" s="4">
        <v>58</v>
      </c>
      <c r="Y18" s="4">
        <v>143</v>
      </c>
      <c r="Z18" s="4">
        <v>166</v>
      </c>
      <c r="AA18" s="4">
        <v>25</v>
      </c>
      <c r="AB18" s="4">
        <v>78</v>
      </c>
      <c r="AC18" s="4">
        <v>224</v>
      </c>
      <c r="AD18" s="4">
        <v>47</v>
      </c>
      <c r="AE18" s="4">
        <v>112</v>
      </c>
      <c r="AF18" s="4">
        <v>15</v>
      </c>
      <c r="AG18" s="4">
        <v>58</v>
      </c>
      <c r="AH18" s="4">
        <v>67</v>
      </c>
      <c r="AI18" s="4">
        <v>103</v>
      </c>
      <c r="AJ18" s="4">
        <v>63</v>
      </c>
      <c r="AK18" s="4">
        <v>35</v>
      </c>
      <c r="AL18" s="4">
        <v>108</v>
      </c>
      <c r="AM18" s="4">
        <v>68</v>
      </c>
      <c r="AN18" s="4">
        <v>1045</v>
      </c>
      <c r="AO18" s="4">
        <v>70</v>
      </c>
      <c r="AP18" s="4">
        <v>8</v>
      </c>
      <c r="AQ18" s="4">
        <v>31</v>
      </c>
      <c r="AR18" s="4">
        <v>36</v>
      </c>
      <c r="AS18" s="4">
        <v>33</v>
      </c>
      <c r="AT18" s="4">
        <v>257</v>
      </c>
      <c r="AU18" s="4">
        <v>102</v>
      </c>
      <c r="AV18" s="4">
        <v>7</v>
      </c>
      <c r="AW18" s="4">
        <v>105</v>
      </c>
      <c r="AX18" s="4">
        <v>12</v>
      </c>
      <c r="AY18" s="4">
        <v>11</v>
      </c>
      <c r="AZ18" s="4">
        <v>95</v>
      </c>
      <c r="BA18" s="4">
        <v>50</v>
      </c>
      <c r="BB18" s="4">
        <v>7</v>
      </c>
      <c r="BC18" s="4">
        <v>13</v>
      </c>
      <c r="BD18" s="4">
        <v>64</v>
      </c>
      <c r="BE18" s="4">
        <v>0</v>
      </c>
      <c r="BF18" s="4">
        <v>1</v>
      </c>
      <c r="BG18" s="4">
        <v>0</v>
      </c>
      <c r="BH18" s="4">
        <v>0</v>
      </c>
      <c r="BI18" s="4">
        <v>10</v>
      </c>
      <c r="BJ18" s="4">
        <v>0</v>
      </c>
      <c r="BK18" s="4">
        <v>2</v>
      </c>
      <c r="BL18" s="4">
        <v>0</v>
      </c>
      <c r="BM18" s="4">
        <v>0</v>
      </c>
      <c r="BN18" s="4">
        <v>0</v>
      </c>
      <c r="BO18" s="4">
        <f t="shared" si="0"/>
        <v>90</v>
      </c>
      <c r="BP18" s="4">
        <v>99</v>
      </c>
      <c r="BQ18" s="4">
        <f t="shared" si="1"/>
        <v>215</v>
      </c>
      <c r="BR18" s="27">
        <v>7124</v>
      </c>
      <c r="BS18" s="4">
        <f t="shared" si="2"/>
        <v>7124</v>
      </c>
      <c r="BT18" s="3">
        <v>0</v>
      </c>
      <c r="BU18" s="28">
        <v>30590</v>
      </c>
      <c r="BW18" s="4">
        <f t="shared" si="4"/>
        <v>73120</v>
      </c>
      <c r="CD18" s="4">
        <f t="shared" si="5"/>
        <v>17623.5</v>
      </c>
      <c r="CE18" s="4">
        <f t="shared" si="6"/>
        <v>11446.5</v>
      </c>
      <c r="CF18" s="4">
        <f t="shared" si="7"/>
        <v>2507.5</v>
      </c>
      <c r="CG18" s="4">
        <f t="shared" si="8"/>
        <v>1693.5</v>
      </c>
      <c r="CH18" s="4">
        <f t="shared" si="9"/>
        <v>4095</v>
      </c>
      <c r="DA18"/>
      <c r="DB18" s="5">
        <f t="shared" si="3"/>
        <v>6093.333333333333</v>
      </c>
    </row>
    <row r="19" spans="2:106" x14ac:dyDescent="0.3">
      <c r="B19" s="47" t="s">
        <v>96</v>
      </c>
      <c r="C19" s="19" t="s">
        <v>440</v>
      </c>
      <c r="D19" s="4">
        <v>28</v>
      </c>
      <c r="E19" s="4">
        <v>272</v>
      </c>
      <c r="F19" s="4">
        <v>200</v>
      </c>
      <c r="G19" s="4">
        <v>23</v>
      </c>
      <c r="H19" s="4">
        <v>1498</v>
      </c>
      <c r="I19" s="4">
        <v>211</v>
      </c>
      <c r="J19" s="4">
        <v>49</v>
      </c>
      <c r="K19" s="4">
        <v>5</v>
      </c>
      <c r="L19" s="4">
        <v>123</v>
      </c>
      <c r="M19" s="4">
        <v>40</v>
      </c>
      <c r="N19" s="4">
        <v>65</v>
      </c>
      <c r="O19" s="4">
        <v>342</v>
      </c>
      <c r="P19" s="4">
        <v>142</v>
      </c>
      <c r="Q19" s="4">
        <v>52</v>
      </c>
      <c r="R19" s="4">
        <v>56</v>
      </c>
      <c r="S19" s="4">
        <v>63</v>
      </c>
      <c r="T19" s="4">
        <v>16</v>
      </c>
      <c r="U19" s="4">
        <v>50</v>
      </c>
      <c r="V19" s="4">
        <v>13</v>
      </c>
      <c r="W19" s="4">
        <v>28</v>
      </c>
      <c r="X19" s="4">
        <v>53</v>
      </c>
      <c r="Y19" s="4">
        <v>136</v>
      </c>
      <c r="Z19" s="4">
        <v>131</v>
      </c>
      <c r="AA19" s="4">
        <v>24</v>
      </c>
      <c r="AB19" s="4">
        <v>76</v>
      </c>
      <c r="AC19" s="4">
        <v>212</v>
      </c>
      <c r="AD19" s="4">
        <v>40</v>
      </c>
      <c r="AE19" s="4">
        <v>108</v>
      </c>
      <c r="AF19" s="4">
        <v>12</v>
      </c>
      <c r="AG19" s="4">
        <v>54</v>
      </c>
      <c r="AH19" s="4">
        <v>64</v>
      </c>
      <c r="AI19" s="4">
        <v>105</v>
      </c>
      <c r="AJ19" s="4">
        <v>48</v>
      </c>
      <c r="AK19" s="4">
        <v>38</v>
      </c>
      <c r="AL19" s="4">
        <v>109</v>
      </c>
      <c r="AM19" s="4">
        <v>66</v>
      </c>
      <c r="AN19" s="4">
        <v>1043</v>
      </c>
      <c r="AO19" s="4">
        <v>70</v>
      </c>
      <c r="AP19" s="4">
        <v>12</v>
      </c>
      <c r="AQ19" s="4">
        <v>34</v>
      </c>
      <c r="AR19" s="4">
        <v>34</v>
      </c>
      <c r="AS19" s="4">
        <v>36</v>
      </c>
      <c r="AT19" s="4">
        <v>261</v>
      </c>
      <c r="AU19" s="4">
        <v>114</v>
      </c>
      <c r="AV19" s="4">
        <v>10</v>
      </c>
      <c r="AW19" s="4">
        <v>83</v>
      </c>
      <c r="AX19" s="4">
        <v>8</v>
      </c>
      <c r="AY19" s="4">
        <v>9</v>
      </c>
      <c r="AZ19" s="4">
        <v>94</v>
      </c>
      <c r="BA19" s="4">
        <v>70</v>
      </c>
      <c r="BB19" s="4">
        <v>3</v>
      </c>
      <c r="BC19" s="4">
        <v>11</v>
      </c>
      <c r="BD19" s="4">
        <v>38</v>
      </c>
      <c r="BE19" s="4">
        <v>0</v>
      </c>
      <c r="BF19" s="4">
        <v>0</v>
      </c>
      <c r="BG19" s="4">
        <v>0</v>
      </c>
      <c r="BH19" s="4">
        <v>1</v>
      </c>
      <c r="BI19" s="4">
        <v>4</v>
      </c>
      <c r="BJ19" s="4">
        <v>0</v>
      </c>
      <c r="BK19" s="4">
        <v>0</v>
      </c>
      <c r="BL19" s="4">
        <v>2</v>
      </c>
      <c r="BM19" s="4">
        <v>0</v>
      </c>
      <c r="BN19" s="4">
        <v>0</v>
      </c>
      <c r="BO19" s="4">
        <f t="shared" si="0"/>
        <v>56</v>
      </c>
      <c r="BP19" s="4">
        <v>56</v>
      </c>
      <c r="BQ19" s="4">
        <f t="shared" si="1"/>
        <v>183</v>
      </c>
      <c r="BR19" s="27">
        <v>6728</v>
      </c>
      <c r="BS19" s="4">
        <f t="shared" si="2"/>
        <v>6728</v>
      </c>
      <c r="BT19" s="3">
        <v>0</v>
      </c>
      <c r="BU19" s="28">
        <v>30618</v>
      </c>
      <c r="BW19" s="4">
        <f t="shared" si="4"/>
        <v>73652</v>
      </c>
      <c r="CD19" s="4">
        <f t="shared" si="5"/>
        <v>17589.5</v>
      </c>
      <c r="CE19" s="4">
        <f t="shared" si="6"/>
        <v>11495.5</v>
      </c>
      <c r="CF19" s="4">
        <f t="shared" si="7"/>
        <v>2534.5</v>
      </c>
      <c r="CG19" s="4">
        <f t="shared" si="8"/>
        <v>1750.5</v>
      </c>
      <c r="CH19" s="4">
        <f t="shared" si="9"/>
        <v>4112</v>
      </c>
      <c r="DA19"/>
      <c r="DB19" s="5">
        <f t="shared" si="3"/>
        <v>6137.666666666667</v>
      </c>
    </row>
    <row r="20" spans="2:106" x14ac:dyDescent="0.3">
      <c r="B20" s="48" t="s">
        <v>97</v>
      </c>
      <c r="C20" s="26" t="s">
        <v>441</v>
      </c>
      <c r="D20" s="4">
        <v>26</v>
      </c>
      <c r="E20" s="4">
        <v>220</v>
      </c>
      <c r="F20" s="4">
        <v>146</v>
      </c>
      <c r="G20" s="4">
        <v>28</v>
      </c>
      <c r="H20" s="4">
        <v>1635</v>
      </c>
      <c r="I20" s="4">
        <v>198</v>
      </c>
      <c r="J20" s="4">
        <v>44</v>
      </c>
      <c r="K20" s="4">
        <v>7</v>
      </c>
      <c r="L20" s="4">
        <v>162</v>
      </c>
      <c r="M20" s="4">
        <v>59</v>
      </c>
      <c r="N20" s="4">
        <v>69</v>
      </c>
      <c r="O20" s="4">
        <v>386</v>
      </c>
      <c r="P20" s="4">
        <v>161</v>
      </c>
      <c r="Q20" s="4">
        <v>54</v>
      </c>
      <c r="R20" s="4">
        <v>59</v>
      </c>
      <c r="S20" s="4">
        <v>96</v>
      </c>
      <c r="T20" s="4">
        <v>23</v>
      </c>
      <c r="U20" s="4">
        <v>46</v>
      </c>
      <c r="V20" s="4">
        <v>14</v>
      </c>
      <c r="W20" s="4">
        <v>40</v>
      </c>
      <c r="X20" s="4">
        <v>49</v>
      </c>
      <c r="Y20" s="4">
        <v>127</v>
      </c>
      <c r="Z20" s="4">
        <v>121</v>
      </c>
      <c r="AA20" s="4">
        <v>21</v>
      </c>
      <c r="AB20" s="4">
        <v>84</v>
      </c>
      <c r="AC20" s="4">
        <v>186</v>
      </c>
      <c r="AD20" s="4">
        <v>34</v>
      </c>
      <c r="AE20" s="4">
        <v>94</v>
      </c>
      <c r="AF20" s="4">
        <v>15</v>
      </c>
      <c r="AG20" s="4">
        <v>70</v>
      </c>
      <c r="AH20" s="4">
        <v>49</v>
      </c>
      <c r="AI20" s="4">
        <v>119</v>
      </c>
      <c r="AJ20" s="4">
        <v>62</v>
      </c>
      <c r="AK20" s="4">
        <v>41</v>
      </c>
      <c r="AL20" s="4">
        <v>102</v>
      </c>
      <c r="AM20" s="4">
        <v>55</v>
      </c>
      <c r="AN20" s="4">
        <v>995</v>
      </c>
      <c r="AO20" s="4">
        <v>60</v>
      </c>
      <c r="AP20" s="4">
        <v>15</v>
      </c>
      <c r="AQ20" s="4">
        <v>23</v>
      </c>
      <c r="AR20" s="4">
        <v>37</v>
      </c>
      <c r="AS20" s="4">
        <v>57</v>
      </c>
      <c r="AT20" s="4">
        <v>246</v>
      </c>
      <c r="AU20" s="4">
        <v>97</v>
      </c>
      <c r="AV20" s="4">
        <v>8</v>
      </c>
      <c r="AW20" s="4">
        <v>95</v>
      </c>
      <c r="AX20" s="4">
        <v>8</v>
      </c>
      <c r="AY20" s="4">
        <v>7</v>
      </c>
      <c r="AZ20" s="4">
        <v>83</v>
      </c>
      <c r="BA20" s="4">
        <v>50</v>
      </c>
      <c r="BB20" s="4">
        <v>4</v>
      </c>
      <c r="BC20" s="4">
        <v>19</v>
      </c>
      <c r="BD20" s="4">
        <v>42</v>
      </c>
      <c r="BE20" s="4">
        <v>0</v>
      </c>
      <c r="BF20" s="4">
        <v>0</v>
      </c>
      <c r="BG20" s="4">
        <v>0</v>
      </c>
      <c r="BH20" s="4">
        <v>1</v>
      </c>
      <c r="BI20" s="4">
        <v>4</v>
      </c>
      <c r="BJ20" s="4">
        <v>0</v>
      </c>
      <c r="BK20" s="4">
        <v>3</v>
      </c>
      <c r="BL20" s="4">
        <v>2</v>
      </c>
      <c r="BM20" s="4">
        <v>0</v>
      </c>
      <c r="BN20" s="4">
        <v>0</v>
      </c>
      <c r="BO20" s="4">
        <f t="shared" si="0"/>
        <v>71</v>
      </c>
      <c r="BP20" s="4">
        <v>81</v>
      </c>
      <c r="BQ20" s="4">
        <f t="shared" si="1"/>
        <v>198</v>
      </c>
      <c r="BR20" s="27">
        <v>6837</v>
      </c>
      <c r="BS20" s="4">
        <f t="shared" si="2"/>
        <v>6837</v>
      </c>
      <c r="BT20" s="3">
        <v>4.9899999794433825E-6</v>
      </c>
      <c r="BU20" s="28">
        <v>30653</v>
      </c>
      <c r="BW20" s="4">
        <f t="shared" si="4"/>
        <v>75322</v>
      </c>
      <c r="CD20" s="4">
        <f t="shared" si="5"/>
        <v>17916.5</v>
      </c>
      <c r="CE20" s="4">
        <f t="shared" si="6"/>
        <v>11652.5</v>
      </c>
      <c r="CF20" s="4">
        <f t="shared" si="7"/>
        <v>2589.5</v>
      </c>
      <c r="CG20" s="4">
        <f t="shared" si="8"/>
        <v>1775.5</v>
      </c>
      <c r="CH20" s="4">
        <f t="shared" si="9"/>
        <v>4217</v>
      </c>
      <c r="DA20"/>
      <c r="DB20" s="5">
        <f t="shared" si="3"/>
        <v>6276.833333333333</v>
      </c>
    </row>
    <row r="21" spans="2:106" x14ac:dyDescent="0.3">
      <c r="B21" s="47" t="s">
        <v>98</v>
      </c>
      <c r="C21" s="19" t="s">
        <v>442</v>
      </c>
      <c r="D21" s="4">
        <v>23</v>
      </c>
      <c r="E21" s="4">
        <v>136</v>
      </c>
      <c r="F21" s="4">
        <v>109</v>
      </c>
      <c r="G21" s="4">
        <v>16</v>
      </c>
      <c r="H21" s="4">
        <v>943</v>
      </c>
      <c r="I21" s="4">
        <v>122</v>
      </c>
      <c r="J21" s="4">
        <v>27</v>
      </c>
      <c r="K21" s="4">
        <v>6</v>
      </c>
      <c r="L21" s="4">
        <v>75</v>
      </c>
      <c r="M21" s="4">
        <v>36</v>
      </c>
      <c r="N21" s="4">
        <v>49</v>
      </c>
      <c r="O21" s="4">
        <v>229</v>
      </c>
      <c r="P21" s="4">
        <v>91</v>
      </c>
      <c r="Q21" s="4">
        <v>36</v>
      </c>
      <c r="R21" s="4">
        <v>31</v>
      </c>
      <c r="S21" s="4">
        <v>52</v>
      </c>
      <c r="T21" s="4">
        <v>17</v>
      </c>
      <c r="U21" s="4">
        <v>32</v>
      </c>
      <c r="V21" s="4">
        <v>14</v>
      </c>
      <c r="W21" s="4">
        <v>23</v>
      </c>
      <c r="X21" s="4">
        <v>39</v>
      </c>
      <c r="Y21" s="4">
        <v>83</v>
      </c>
      <c r="Z21" s="4">
        <v>73</v>
      </c>
      <c r="AA21" s="4">
        <v>13</v>
      </c>
      <c r="AB21" s="4">
        <v>43</v>
      </c>
      <c r="AC21" s="4">
        <v>120</v>
      </c>
      <c r="AD21" s="4">
        <v>18</v>
      </c>
      <c r="AE21" s="4">
        <v>48</v>
      </c>
      <c r="AF21" s="4">
        <v>11</v>
      </c>
      <c r="AG21" s="4">
        <v>37</v>
      </c>
      <c r="AH21" s="4">
        <v>29</v>
      </c>
      <c r="AI21" s="4">
        <v>75</v>
      </c>
      <c r="AJ21" s="4">
        <v>32</v>
      </c>
      <c r="AK21" s="4">
        <v>27</v>
      </c>
      <c r="AL21" s="4">
        <v>55</v>
      </c>
      <c r="AM21" s="4">
        <v>40</v>
      </c>
      <c r="AN21" s="4">
        <v>616</v>
      </c>
      <c r="AO21" s="4">
        <v>42</v>
      </c>
      <c r="AP21" s="4">
        <v>5</v>
      </c>
      <c r="AQ21" s="4">
        <v>19</v>
      </c>
      <c r="AR21" s="4">
        <v>24</v>
      </c>
      <c r="AS21" s="4">
        <v>24</v>
      </c>
      <c r="AT21" s="4">
        <v>174</v>
      </c>
      <c r="AU21" s="4">
        <v>64</v>
      </c>
      <c r="AV21" s="4">
        <v>5</v>
      </c>
      <c r="AW21" s="4">
        <v>63</v>
      </c>
      <c r="AX21" s="4">
        <v>1</v>
      </c>
      <c r="AY21" s="4">
        <v>4</v>
      </c>
      <c r="AZ21" s="4">
        <v>40</v>
      </c>
      <c r="BA21" s="4">
        <v>45</v>
      </c>
      <c r="BB21" s="4">
        <v>7</v>
      </c>
      <c r="BC21" s="4">
        <v>16</v>
      </c>
      <c r="BD21" s="4">
        <v>29</v>
      </c>
      <c r="BE21" s="4">
        <v>0</v>
      </c>
      <c r="BF21" s="4">
        <v>0</v>
      </c>
      <c r="BG21" s="4">
        <v>0</v>
      </c>
      <c r="BH21" s="4">
        <v>2</v>
      </c>
      <c r="BI21" s="4">
        <v>1</v>
      </c>
      <c r="BJ21" s="4">
        <v>0</v>
      </c>
      <c r="BK21" s="4">
        <v>1</v>
      </c>
      <c r="BL21" s="4">
        <v>0</v>
      </c>
      <c r="BM21" s="4">
        <v>1</v>
      </c>
      <c r="BN21" s="4">
        <v>0</v>
      </c>
      <c r="BO21" s="4">
        <f t="shared" si="0"/>
        <v>50</v>
      </c>
      <c r="BP21" s="4">
        <v>41</v>
      </c>
      <c r="BQ21" s="4">
        <f t="shared" si="1"/>
        <v>142</v>
      </c>
      <c r="BR21" s="27">
        <v>4176</v>
      </c>
      <c r="BS21" s="4">
        <f t="shared" si="2"/>
        <v>4176</v>
      </c>
      <c r="BT21" s="3">
        <v>0</v>
      </c>
      <c r="BU21" s="28">
        <v>30681</v>
      </c>
      <c r="BW21" s="4">
        <f t="shared" si="4"/>
        <v>73694</v>
      </c>
      <c r="CD21" s="4">
        <f t="shared" si="5"/>
        <v>17456.5</v>
      </c>
      <c r="CE21" s="4">
        <f t="shared" si="6"/>
        <v>11366.5</v>
      </c>
      <c r="CF21" s="4">
        <f t="shared" si="7"/>
        <v>2582.5</v>
      </c>
      <c r="CG21" s="4">
        <f t="shared" si="8"/>
        <v>1736.5</v>
      </c>
      <c r="CH21" s="4">
        <f t="shared" si="9"/>
        <v>4114</v>
      </c>
      <c r="DA21"/>
      <c r="DB21" s="5">
        <f t="shared" si="3"/>
        <v>6141.166666666667</v>
      </c>
    </row>
    <row r="22" spans="2:106" x14ac:dyDescent="0.3">
      <c r="B22" s="47" t="s">
        <v>99</v>
      </c>
      <c r="C22" s="19" t="s">
        <v>443</v>
      </c>
      <c r="D22" s="4">
        <v>33</v>
      </c>
      <c r="E22" s="4">
        <v>198</v>
      </c>
      <c r="F22" s="4">
        <v>144</v>
      </c>
      <c r="G22" s="4">
        <v>32</v>
      </c>
      <c r="H22" s="4">
        <v>1257</v>
      </c>
      <c r="I22" s="4">
        <v>186</v>
      </c>
      <c r="J22" s="4">
        <v>25</v>
      </c>
      <c r="K22" s="4">
        <v>9</v>
      </c>
      <c r="L22" s="4">
        <v>122</v>
      </c>
      <c r="M22" s="4">
        <v>51</v>
      </c>
      <c r="N22" s="4">
        <v>65</v>
      </c>
      <c r="O22" s="4">
        <v>359</v>
      </c>
      <c r="P22" s="4">
        <v>152</v>
      </c>
      <c r="Q22" s="4">
        <v>48</v>
      </c>
      <c r="R22" s="4">
        <v>63</v>
      </c>
      <c r="S22" s="4">
        <v>38</v>
      </c>
      <c r="T22" s="4">
        <v>19</v>
      </c>
      <c r="U22" s="4">
        <v>44</v>
      </c>
      <c r="V22" s="4">
        <v>9</v>
      </c>
      <c r="W22" s="4">
        <v>45</v>
      </c>
      <c r="X22" s="4">
        <v>57</v>
      </c>
      <c r="Y22" s="4">
        <v>88</v>
      </c>
      <c r="Z22" s="4">
        <v>96</v>
      </c>
      <c r="AA22" s="4">
        <v>10</v>
      </c>
      <c r="AB22" s="4">
        <v>52</v>
      </c>
      <c r="AC22" s="4">
        <v>182</v>
      </c>
      <c r="AD22" s="4">
        <v>35</v>
      </c>
      <c r="AE22" s="4">
        <v>69</v>
      </c>
      <c r="AF22" s="4">
        <v>7</v>
      </c>
      <c r="AG22" s="4">
        <v>37</v>
      </c>
      <c r="AH22" s="4">
        <v>59</v>
      </c>
      <c r="AI22" s="4">
        <v>75</v>
      </c>
      <c r="AJ22" s="4">
        <v>48</v>
      </c>
      <c r="AK22" s="4">
        <v>29</v>
      </c>
      <c r="AL22" s="4">
        <v>70</v>
      </c>
      <c r="AM22" s="4">
        <v>75</v>
      </c>
      <c r="AN22" s="4">
        <v>846</v>
      </c>
      <c r="AO22" s="4">
        <v>44</v>
      </c>
      <c r="AP22" s="4">
        <v>5</v>
      </c>
      <c r="AQ22" s="4">
        <v>30</v>
      </c>
      <c r="AR22" s="4">
        <v>19</v>
      </c>
      <c r="AS22" s="4">
        <v>30</v>
      </c>
      <c r="AT22" s="4">
        <v>221</v>
      </c>
      <c r="AU22" s="4">
        <v>91</v>
      </c>
      <c r="AV22" s="4">
        <v>8</v>
      </c>
      <c r="AW22" s="4">
        <v>76</v>
      </c>
      <c r="AX22" s="4">
        <v>8</v>
      </c>
      <c r="AY22" s="4">
        <v>12</v>
      </c>
      <c r="AZ22" s="4">
        <v>54</v>
      </c>
      <c r="BA22" s="4">
        <v>63</v>
      </c>
      <c r="BB22" s="4">
        <v>5</v>
      </c>
      <c r="BC22" s="4">
        <v>11</v>
      </c>
      <c r="BD22" s="4">
        <v>40</v>
      </c>
      <c r="BE22" s="4">
        <v>2</v>
      </c>
      <c r="BF22" s="4">
        <v>0</v>
      </c>
      <c r="BG22" s="4">
        <v>1</v>
      </c>
      <c r="BH22" s="4">
        <v>0</v>
      </c>
      <c r="BI22" s="4">
        <v>6</v>
      </c>
      <c r="BJ22" s="4">
        <v>0</v>
      </c>
      <c r="BK22" s="4">
        <v>0</v>
      </c>
      <c r="BL22" s="4">
        <v>1</v>
      </c>
      <c r="BM22" s="4">
        <v>0</v>
      </c>
      <c r="BN22" s="4">
        <v>0</v>
      </c>
      <c r="BO22" s="4">
        <f t="shared" si="0"/>
        <v>61</v>
      </c>
      <c r="BP22" s="4">
        <v>84</v>
      </c>
      <c r="BQ22" s="4">
        <f t="shared" si="1"/>
        <v>137</v>
      </c>
      <c r="BR22" s="27">
        <v>5682</v>
      </c>
      <c r="BS22" s="4">
        <f t="shared" si="2"/>
        <v>5682</v>
      </c>
      <c r="BT22" s="3">
        <v>0</v>
      </c>
      <c r="BU22" s="28">
        <v>30709</v>
      </c>
      <c r="BW22" s="4">
        <f t="shared" si="4"/>
        <v>74027</v>
      </c>
      <c r="CD22" s="4">
        <f t="shared" si="5"/>
        <v>17383.5</v>
      </c>
      <c r="CE22" s="4">
        <f t="shared" si="6"/>
        <v>11378.5</v>
      </c>
      <c r="CF22" s="4">
        <f t="shared" si="7"/>
        <v>2607.5</v>
      </c>
      <c r="CG22" s="4">
        <f t="shared" si="8"/>
        <v>1759.5</v>
      </c>
      <c r="CH22" s="4">
        <f t="shared" si="9"/>
        <v>4178</v>
      </c>
      <c r="DA22"/>
      <c r="DB22" s="5">
        <f t="shared" si="3"/>
        <v>6168.916666666667</v>
      </c>
    </row>
    <row r="23" spans="2:106" x14ac:dyDescent="0.3">
      <c r="B23" s="47" t="s">
        <v>100</v>
      </c>
      <c r="C23" s="19" t="s">
        <v>444</v>
      </c>
      <c r="D23" s="4">
        <v>42</v>
      </c>
      <c r="E23" s="4">
        <v>189</v>
      </c>
      <c r="F23" s="4">
        <v>199</v>
      </c>
      <c r="G23" s="4">
        <v>36</v>
      </c>
      <c r="H23" s="4">
        <v>1535</v>
      </c>
      <c r="I23" s="4">
        <v>213</v>
      </c>
      <c r="J23" s="4">
        <v>38</v>
      </c>
      <c r="K23" s="4">
        <v>7</v>
      </c>
      <c r="L23" s="4">
        <v>136</v>
      </c>
      <c r="M23" s="4">
        <v>70</v>
      </c>
      <c r="N23" s="4">
        <v>82</v>
      </c>
      <c r="O23" s="4">
        <v>348</v>
      </c>
      <c r="P23" s="4">
        <v>143</v>
      </c>
      <c r="Q23" s="4">
        <v>55</v>
      </c>
      <c r="R23" s="4">
        <v>47</v>
      </c>
      <c r="S23" s="4">
        <v>50</v>
      </c>
      <c r="T23" s="4">
        <v>13</v>
      </c>
      <c r="U23" s="4">
        <v>43</v>
      </c>
      <c r="V23" s="4">
        <v>11</v>
      </c>
      <c r="W23" s="4">
        <v>39</v>
      </c>
      <c r="X23" s="4">
        <v>62</v>
      </c>
      <c r="Y23" s="4">
        <v>134</v>
      </c>
      <c r="Z23" s="4">
        <v>114</v>
      </c>
      <c r="AA23" s="4">
        <v>19</v>
      </c>
      <c r="AB23" s="4">
        <v>78</v>
      </c>
      <c r="AC23" s="4">
        <v>205</v>
      </c>
      <c r="AD23" s="4">
        <v>41</v>
      </c>
      <c r="AE23" s="4">
        <v>86</v>
      </c>
      <c r="AF23" s="4">
        <v>15</v>
      </c>
      <c r="AG23" s="4">
        <v>56</v>
      </c>
      <c r="AH23" s="4">
        <v>55</v>
      </c>
      <c r="AI23" s="4">
        <v>107</v>
      </c>
      <c r="AJ23" s="4">
        <v>49</v>
      </c>
      <c r="AK23" s="4">
        <v>38</v>
      </c>
      <c r="AL23" s="4">
        <v>99</v>
      </c>
      <c r="AM23" s="4">
        <v>63</v>
      </c>
      <c r="AN23" s="4">
        <v>1067</v>
      </c>
      <c r="AO23" s="4">
        <v>68</v>
      </c>
      <c r="AP23" s="4">
        <v>11</v>
      </c>
      <c r="AQ23" s="4">
        <v>30</v>
      </c>
      <c r="AR23" s="4">
        <v>33</v>
      </c>
      <c r="AS23" s="4">
        <v>40</v>
      </c>
      <c r="AT23" s="4">
        <v>258</v>
      </c>
      <c r="AU23" s="4">
        <v>123</v>
      </c>
      <c r="AV23" s="4">
        <v>7</v>
      </c>
      <c r="AW23" s="4">
        <v>69</v>
      </c>
      <c r="AX23" s="4">
        <v>6</v>
      </c>
      <c r="AY23" s="4">
        <v>11</v>
      </c>
      <c r="AZ23" s="4">
        <v>83</v>
      </c>
      <c r="BA23" s="4">
        <v>54</v>
      </c>
      <c r="BB23" s="4">
        <v>4</v>
      </c>
      <c r="BC23" s="4">
        <v>12</v>
      </c>
      <c r="BD23" s="4">
        <v>54</v>
      </c>
      <c r="BE23" s="4">
        <v>1</v>
      </c>
      <c r="BF23" s="4">
        <v>0</v>
      </c>
      <c r="BG23" s="4">
        <v>0</v>
      </c>
      <c r="BH23" s="4">
        <v>2</v>
      </c>
      <c r="BI23" s="4">
        <v>8</v>
      </c>
      <c r="BJ23" s="4">
        <v>0</v>
      </c>
      <c r="BK23" s="4">
        <v>0</v>
      </c>
      <c r="BL23" s="4">
        <v>2</v>
      </c>
      <c r="BM23" s="4">
        <v>0</v>
      </c>
      <c r="BN23" s="4">
        <v>0</v>
      </c>
      <c r="BO23" s="4">
        <f t="shared" si="0"/>
        <v>79</v>
      </c>
      <c r="BP23" s="4">
        <v>83</v>
      </c>
      <c r="BQ23" s="4">
        <f t="shared" si="1"/>
        <v>159</v>
      </c>
      <c r="BR23" s="27">
        <v>6702</v>
      </c>
      <c r="BS23" s="4">
        <f t="shared" si="2"/>
        <v>6702</v>
      </c>
      <c r="BT23" s="3">
        <v>0</v>
      </c>
      <c r="BU23" s="28">
        <v>30744</v>
      </c>
      <c r="BW23" s="4">
        <f t="shared" si="4"/>
        <v>75809</v>
      </c>
      <c r="CD23" s="4">
        <f t="shared" si="5"/>
        <v>17719.5</v>
      </c>
      <c r="CE23" s="4">
        <f t="shared" si="6"/>
        <v>11673.5</v>
      </c>
      <c r="CF23" s="4">
        <f t="shared" si="7"/>
        <v>2727.5</v>
      </c>
      <c r="CG23" s="4">
        <f t="shared" si="8"/>
        <v>1842.5</v>
      </c>
      <c r="CH23" s="4">
        <f t="shared" si="9"/>
        <v>4278</v>
      </c>
      <c r="DA23"/>
      <c r="DB23" s="5">
        <f t="shared" si="3"/>
        <v>6317.416666666667</v>
      </c>
    </row>
    <row r="24" spans="2:106" x14ac:dyDescent="0.3">
      <c r="B24" s="47" t="s">
        <v>101</v>
      </c>
      <c r="C24" s="19" t="s">
        <v>445</v>
      </c>
      <c r="D24" s="4">
        <v>29</v>
      </c>
      <c r="E24" s="4">
        <v>197</v>
      </c>
      <c r="F24" s="4">
        <v>158</v>
      </c>
      <c r="G24" s="4">
        <v>31</v>
      </c>
      <c r="H24" s="4">
        <v>1363</v>
      </c>
      <c r="I24" s="4">
        <v>199</v>
      </c>
      <c r="J24" s="4">
        <v>31</v>
      </c>
      <c r="K24" s="4">
        <v>7</v>
      </c>
      <c r="L24" s="4">
        <v>140</v>
      </c>
      <c r="M24" s="4">
        <v>48</v>
      </c>
      <c r="N24" s="4">
        <v>94</v>
      </c>
      <c r="O24" s="4">
        <v>364</v>
      </c>
      <c r="P24" s="4">
        <v>136</v>
      </c>
      <c r="Q24" s="4">
        <v>54</v>
      </c>
      <c r="R24" s="4">
        <v>38</v>
      </c>
      <c r="S24" s="4">
        <v>58</v>
      </c>
      <c r="T24" s="4">
        <v>20</v>
      </c>
      <c r="U24" s="4">
        <v>44</v>
      </c>
      <c r="V24" s="4">
        <v>12</v>
      </c>
      <c r="W24" s="4">
        <v>50</v>
      </c>
      <c r="X24" s="4">
        <v>40</v>
      </c>
      <c r="Y24" s="4">
        <v>102</v>
      </c>
      <c r="Z24" s="4">
        <v>127</v>
      </c>
      <c r="AA24" s="4">
        <v>11</v>
      </c>
      <c r="AB24" s="4">
        <v>67</v>
      </c>
      <c r="AC24" s="4">
        <v>192</v>
      </c>
      <c r="AD24" s="4">
        <v>42</v>
      </c>
      <c r="AE24" s="4">
        <v>79</v>
      </c>
      <c r="AF24" s="4">
        <v>10</v>
      </c>
      <c r="AG24" s="4">
        <v>47</v>
      </c>
      <c r="AH24" s="4">
        <v>48</v>
      </c>
      <c r="AI24" s="4">
        <v>102</v>
      </c>
      <c r="AJ24" s="4">
        <v>48</v>
      </c>
      <c r="AK24" s="4">
        <v>24</v>
      </c>
      <c r="AL24" s="4">
        <v>100</v>
      </c>
      <c r="AM24" s="4">
        <v>52</v>
      </c>
      <c r="AN24" s="4">
        <v>929</v>
      </c>
      <c r="AO24" s="4">
        <v>54</v>
      </c>
      <c r="AP24" s="4">
        <v>7</v>
      </c>
      <c r="AQ24" s="4">
        <v>29</v>
      </c>
      <c r="AR24" s="4">
        <v>28</v>
      </c>
      <c r="AS24" s="4">
        <v>41</v>
      </c>
      <c r="AT24" s="4">
        <v>205</v>
      </c>
      <c r="AU24" s="4">
        <v>66</v>
      </c>
      <c r="AV24" s="4">
        <v>5</v>
      </c>
      <c r="AW24" s="4">
        <v>75</v>
      </c>
      <c r="AX24" s="4">
        <v>10</v>
      </c>
      <c r="AY24" s="4">
        <v>10</v>
      </c>
      <c r="AZ24" s="4">
        <v>58</v>
      </c>
      <c r="BA24" s="4">
        <v>33</v>
      </c>
      <c r="BB24" s="4">
        <v>6</v>
      </c>
      <c r="BC24" s="4">
        <v>11</v>
      </c>
      <c r="BD24" s="4">
        <v>49</v>
      </c>
      <c r="BE24" s="4">
        <v>1</v>
      </c>
      <c r="BF24" s="4">
        <v>1</v>
      </c>
      <c r="BG24" s="4">
        <v>0</v>
      </c>
      <c r="BH24" s="4">
        <v>1</v>
      </c>
      <c r="BI24" s="4">
        <v>7</v>
      </c>
      <c r="BJ24" s="4">
        <v>0</v>
      </c>
      <c r="BK24" s="4">
        <v>3</v>
      </c>
      <c r="BL24" s="4">
        <v>0</v>
      </c>
      <c r="BM24" s="4">
        <v>1</v>
      </c>
      <c r="BN24" s="4">
        <v>0</v>
      </c>
      <c r="BO24" s="4">
        <f t="shared" si="0"/>
        <v>74</v>
      </c>
      <c r="BP24" s="4">
        <v>65</v>
      </c>
      <c r="BQ24" s="4">
        <f t="shared" si="1"/>
        <v>148</v>
      </c>
      <c r="BR24" s="27">
        <v>6007</v>
      </c>
      <c r="BS24" s="4">
        <f t="shared" si="2"/>
        <v>6007</v>
      </c>
      <c r="BT24" s="3">
        <v>0</v>
      </c>
      <c r="BU24" s="28">
        <v>30772</v>
      </c>
      <c r="BW24" s="4">
        <f t="shared" si="4"/>
        <v>74755</v>
      </c>
      <c r="CD24" s="4">
        <f t="shared" si="5"/>
        <v>17396.5</v>
      </c>
      <c r="CE24" s="4">
        <f t="shared" si="6"/>
        <v>11403.5</v>
      </c>
      <c r="CF24" s="4">
        <f t="shared" si="7"/>
        <v>2706.5</v>
      </c>
      <c r="CG24" s="4">
        <f t="shared" si="8"/>
        <v>1856.5</v>
      </c>
      <c r="CH24" s="4">
        <f t="shared" si="9"/>
        <v>4170</v>
      </c>
      <c r="DA24"/>
      <c r="DB24" s="5">
        <f t="shared" si="3"/>
        <v>6229.583333333333</v>
      </c>
    </row>
    <row r="25" spans="2:106" x14ac:dyDescent="0.3">
      <c r="B25" s="47" t="s">
        <v>102</v>
      </c>
      <c r="C25" s="19" t="s">
        <v>446</v>
      </c>
      <c r="D25" s="4">
        <v>27</v>
      </c>
      <c r="E25" s="4">
        <v>192</v>
      </c>
      <c r="F25" s="4">
        <v>143</v>
      </c>
      <c r="G25" s="4">
        <v>40</v>
      </c>
      <c r="H25" s="4">
        <v>1352</v>
      </c>
      <c r="I25" s="4">
        <v>197</v>
      </c>
      <c r="J25" s="4">
        <v>26</v>
      </c>
      <c r="K25" s="4">
        <v>3</v>
      </c>
      <c r="L25" s="4">
        <v>143</v>
      </c>
      <c r="M25" s="4">
        <v>48</v>
      </c>
      <c r="N25" s="4">
        <v>66</v>
      </c>
      <c r="O25" s="4">
        <v>361</v>
      </c>
      <c r="P25" s="4">
        <v>140</v>
      </c>
      <c r="Q25" s="4">
        <v>46</v>
      </c>
      <c r="R25" s="4">
        <v>61</v>
      </c>
      <c r="S25" s="4">
        <v>54</v>
      </c>
      <c r="T25" s="4">
        <v>19</v>
      </c>
      <c r="U25" s="4">
        <v>46</v>
      </c>
      <c r="V25" s="4">
        <v>14</v>
      </c>
      <c r="W25" s="4">
        <v>43</v>
      </c>
      <c r="X25" s="4">
        <v>37</v>
      </c>
      <c r="Y25" s="4">
        <v>121</v>
      </c>
      <c r="Z25" s="4">
        <v>119</v>
      </c>
      <c r="AA25" s="4">
        <v>14</v>
      </c>
      <c r="AB25" s="4">
        <v>50</v>
      </c>
      <c r="AC25" s="4">
        <v>182</v>
      </c>
      <c r="AD25" s="4">
        <v>40</v>
      </c>
      <c r="AE25" s="4">
        <v>63</v>
      </c>
      <c r="AF25" s="4">
        <v>11</v>
      </c>
      <c r="AG25" s="4">
        <v>33</v>
      </c>
      <c r="AH25" s="4">
        <v>46</v>
      </c>
      <c r="AI25" s="4">
        <v>86</v>
      </c>
      <c r="AJ25" s="4">
        <v>36</v>
      </c>
      <c r="AK25" s="4">
        <v>34</v>
      </c>
      <c r="AL25" s="4">
        <v>104</v>
      </c>
      <c r="AM25" s="4">
        <v>54</v>
      </c>
      <c r="AN25" s="4">
        <v>874</v>
      </c>
      <c r="AO25" s="4">
        <v>60</v>
      </c>
      <c r="AP25" s="4">
        <v>6</v>
      </c>
      <c r="AQ25" s="4">
        <v>24</v>
      </c>
      <c r="AR25" s="4">
        <v>25</v>
      </c>
      <c r="AS25" s="4">
        <v>40</v>
      </c>
      <c r="AT25" s="4">
        <v>233</v>
      </c>
      <c r="AU25" s="4">
        <v>89</v>
      </c>
      <c r="AV25" s="4">
        <v>6</v>
      </c>
      <c r="AW25" s="4">
        <v>55</v>
      </c>
      <c r="AX25" s="4">
        <v>5</v>
      </c>
      <c r="AY25" s="4">
        <v>4</v>
      </c>
      <c r="AZ25" s="4">
        <v>69</v>
      </c>
      <c r="BA25" s="4">
        <v>53</v>
      </c>
      <c r="BB25" s="4">
        <v>9</v>
      </c>
      <c r="BC25" s="4">
        <v>6</v>
      </c>
      <c r="BD25" s="4">
        <v>53</v>
      </c>
      <c r="BE25" s="4">
        <v>2</v>
      </c>
      <c r="BF25" s="4">
        <v>0</v>
      </c>
      <c r="BG25" s="4">
        <v>0</v>
      </c>
      <c r="BH25" s="4">
        <v>0</v>
      </c>
      <c r="BI25" s="4">
        <v>5</v>
      </c>
      <c r="BJ25" s="4">
        <v>0</v>
      </c>
      <c r="BK25" s="4">
        <v>1</v>
      </c>
      <c r="BL25" s="4">
        <v>1</v>
      </c>
      <c r="BM25" s="4">
        <v>0</v>
      </c>
      <c r="BN25" s="4">
        <v>0</v>
      </c>
      <c r="BO25" s="4">
        <f t="shared" si="0"/>
        <v>68</v>
      </c>
      <c r="BP25" s="4">
        <v>66</v>
      </c>
      <c r="BQ25" s="4">
        <f t="shared" si="1"/>
        <v>153</v>
      </c>
      <c r="BR25" s="27">
        <v>5890</v>
      </c>
      <c r="BS25" s="4">
        <f t="shared" si="2"/>
        <v>5890</v>
      </c>
      <c r="BT25" s="3">
        <v>0</v>
      </c>
      <c r="BU25" s="28">
        <v>30800</v>
      </c>
      <c r="BW25" s="4">
        <f t="shared" si="4"/>
        <v>75038</v>
      </c>
      <c r="CD25" s="4">
        <f t="shared" si="5"/>
        <v>17414.5</v>
      </c>
      <c r="CE25" s="4">
        <f t="shared" si="6"/>
        <v>11357.5</v>
      </c>
      <c r="CF25" s="4">
        <f t="shared" si="7"/>
        <v>2744.5</v>
      </c>
      <c r="CG25" s="4">
        <f t="shared" si="8"/>
        <v>1880.5</v>
      </c>
      <c r="CH25" s="4">
        <f t="shared" si="9"/>
        <v>4184</v>
      </c>
      <c r="DA25"/>
      <c r="DB25" s="5">
        <f t="shared" si="3"/>
        <v>6253.166666666667</v>
      </c>
    </row>
    <row r="26" spans="2:106" x14ac:dyDescent="0.3">
      <c r="B26" s="48" t="s">
        <v>103</v>
      </c>
      <c r="C26" s="26" t="s">
        <v>447</v>
      </c>
      <c r="D26" s="199">
        <v>26</v>
      </c>
      <c r="E26" s="199">
        <v>215</v>
      </c>
      <c r="F26" s="199">
        <v>152</v>
      </c>
      <c r="G26" s="199">
        <v>32.5</v>
      </c>
      <c r="H26" s="199">
        <v>1398.5</v>
      </c>
      <c r="I26" s="199">
        <v>201</v>
      </c>
      <c r="J26" s="199">
        <v>29</v>
      </c>
      <c r="K26" s="199">
        <v>4.5</v>
      </c>
      <c r="L26" s="199">
        <v>122</v>
      </c>
      <c r="M26" s="199">
        <v>48</v>
      </c>
      <c r="N26" s="199">
        <v>70.5</v>
      </c>
      <c r="O26" s="199">
        <v>376</v>
      </c>
      <c r="P26" s="199">
        <v>146.5</v>
      </c>
      <c r="Q26" s="199">
        <v>50</v>
      </c>
      <c r="R26" s="199">
        <v>59.5</v>
      </c>
      <c r="S26" s="199">
        <v>56.5</v>
      </c>
      <c r="T26" s="199">
        <v>19.5</v>
      </c>
      <c r="U26" s="199">
        <v>44</v>
      </c>
      <c r="V26" s="199">
        <v>11.5</v>
      </c>
      <c r="W26" s="199">
        <v>45</v>
      </c>
      <c r="X26" s="199">
        <v>46</v>
      </c>
      <c r="Y26" s="199">
        <v>115</v>
      </c>
      <c r="Z26" s="199">
        <v>127</v>
      </c>
      <c r="AA26" s="199">
        <v>14.5</v>
      </c>
      <c r="AB26" s="199">
        <v>62.5</v>
      </c>
      <c r="AC26" s="199">
        <v>194.5</v>
      </c>
      <c r="AD26" s="199">
        <v>41</v>
      </c>
      <c r="AE26" s="199">
        <v>73.5</v>
      </c>
      <c r="AF26" s="199">
        <v>11</v>
      </c>
      <c r="AG26" s="199">
        <v>43.5</v>
      </c>
      <c r="AH26" s="199">
        <v>49</v>
      </c>
      <c r="AI26" s="199">
        <v>86</v>
      </c>
      <c r="AJ26" s="199">
        <v>34</v>
      </c>
      <c r="AK26" s="199">
        <v>31</v>
      </c>
      <c r="AL26" s="199">
        <v>100</v>
      </c>
      <c r="AM26" s="199">
        <v>57.5</v>
      </c>
      <c r="AN26" s="199">
        <v>879</v>
      </c>
      <c r="AO26" s="199">
        <v>64</v>
      </c>
      <c r="AP26" s="199">
        <v>8</v>
      </c>
      <c r="AQ26" s="199">
        <v>26.5</v>
      </c>
      <c r="AR26" s="199">
        <v>26.5</v>
      </c>
      <c r="AS26" s="199">
        <v>40.5</v>
      </c>
      <c r="AT26" s="199">
        <v>248.5</v>
      </c>
      <c r="AU26" s="199">
        <v>105.5</v>
      </c>
      <c r="AV26" s="199">
        <v>6.5</v>
      </c>
      <c r="AW26" s="199">
        <v>77.5</v>
      </c>
      <c r="AX26" s="199">
        <v>5.5</v>
      </c>
      <c r="AY26" s="199">
        <v>6</v>
      </c>
      <c r="AZ26" s="199">
        <v>67</v>
      </c>
      <c r="BA26" s="199">
        <v>53.5</v>
      </c>
      <c r="BB26" s="199">
        <v>8</v>
      </c>
      <c r="BC26" s="199">
        <v>9</v>
      </c>
      <c r="BD26" s="199">
        <v>46</v>
      </c>
      <c r="BE26" s="199">
        <v>1</v>
      </c>
      <c r="BF26" s="199">
        <v>0.5</v>
      </c>
      <c r="BG26" s="199">
        <v>0.5</v>
      </c>
      <c r="BH26" s="199">
        <v>0</v>
      </c>
      <c r="BI26" s="199">
        <v>5</v>
      </c>
      <c r="BJ26" s="199">
        <v>0</v>
      </c>
      <c r="BK26" s="199">
        <v>1.5</v>
      </c>
      <c r="BL26" s="199">
        <v>1</v>
      </c>
      <c r="BM26" s="199">
        <v>0</v>
      </c>
      <c r="BN26" s="199">
        <v>0</v>
      </c>
      <c r="BO26" s="4">
        <f t="shared" si="0"/>
        <v>64.5</v>
      </c>
      <c r="BP26" s="199">
        <v>102.5</v>
      </c>
      <c r="BQ26" s="4">
        <f t="shared" si="1"/>
        <v>176</v>
      </c>
      <c r="BR26" s="200">
        <v>6159</v>
      </c>
      <c r="BS26" s="4">
        <f t="shared" si="2"/>
        <v>6159</v>
      </c>
      <c r="BT26" s="3">
        <v>0</v>
      </c>
      <c r="BW26" s="4">
        <f t="shared" si="4"/>
        <v>76092</v>
      </c>
      <c r="CD26" s="4">
        <f t="shared" si="5"/>
        <v>17585</v>
      </c>
      <c r="CE26" s="4">
        <f t="shared" si="6"/>
        <v>11409.5</v>
      </c>
      <c r="CF26" s="4">
        <f t="shared" si="7"/>
        <v>2840</v>
      </c>
      <c r="CG26" s="4">
        <f t="shared" si="8"/>
        <v>1899.5</v>
      </c>
      <c r="CH26" s="4">
        <f t="shared" si="9"/>
        <v>4255</v>
      </c>
      <c r="DA26"/>
      <c r="DB26" s="5">
        <f t="shared" si="3"/>
        <v>6341</v>
      </c>
    </row>
    <row r="27" spans="2:106" x14ac:dyDescent="0.3">
      <c r="B27" s="47" t="s">
        <v>104</v>
      </c>
      <c r="C27" s="19" t="s">
        <v>448</v>
      </c>
      <c r="D27" s="4">
        <v>25</v>
      </c>
      <c r="E27" s="4">
        <v>238</v>
      </c>
      <c r="F27" s="4">
        <v>161</v>
      </c>
      <c r="G27" s="4">
        <v>25</v>
      </c>
      <c r="H27" s="4">
        <v>1445</v>
      </c>
      <c r="I27" s="4">
        <v>205</v>
      </c>
      <c r="J27" s="4">
        <v>32</v>
      </c>
      <c r="K27" s="4">
        <v>6</v>
      </c>
      <c r="L27" s="4">
        <v>101</v>
      </c>
      <c r="M27" s="4">
        <v>48</v>
      </c>
      <c r="N27" s="4">
        <v>75</v>
      </c>
      <c r="O27" s="4">
        <v>391</v>
      </c>
      <c r="P27" s="4">
        <v>153</v>
      </c>
      <c r="Q27" s="4">
        <v>54</v>
      </c>
      <c r="R27" s="4">
        <v>58</v>
      </c>
      <c r="S27" s="4">
        <v>59</v>
      </c>
      <c r="T27" s="4">
        <v>20</v>
      </c>
      <c r="U27" s="4">
        <v>42</v>
      </c>
      <c r="V27" s="4">
        <v>9</v>
      </c>
      <c r="W27" s="4">
        <v>47</v>
      </c>
      <c r="X27" s="4">
        <v>55</v>
      </c>
      <c r="Y27" s="4">
        <v>109</v>
      </c>
      <c r="Z27" s="4">
        <v>135</v>
      </c>
      <c r="AA27" s="4">
        <v>15</v>
      </c>
      <c r="AB27" s="4">
        <v>75</v>
      </c>
      <c r="AC27" s="4">
        <v>207</v>
      </c>
      <c r="AD27" s="4">
        <v>42</v>
      </c>
      <c r="AE27" s="4">
        <v>84</v>
      </c>
      <c r="AF27" s="4">
        <v>11</v>
      </c>
      <c r="AG27" s="4">
        <v>54</v>
      </c>
      <c r="AH27" s="4">
        <v>52</v>
      </c>
      <c r="AI27" s="4">
        <v>86</v>
      </c>
      <c r="AJ27" s="4">
        <v>32</v>
      </c>
      <c r="AK27" s="4">
        <v>28</v>
      </c>
      <c r="AL27" s="4">
        <v>96</v>
      </c>
      <c r="AM27" s="4">
        <v>61</v>
      </c>
      <c r="AN27" s="4">
        <v>884</v>
      </c>
      <c r="AO27" s="4">
        <v>68</v>
      </c>
      <c r="AP27" s="4">
        <v>10</v>
      </c>
      <c r="AQ27" s="4">
        <v>29</v>
      </c>
      <c r="AR27" s="4">
        <v>28</v>
      </c>
      <c r="AS27" s="4">
        <v>41</v>
      </c>
      <c r="AT27" s="4">
        <v>264</v>
      </c>
      <c r="AU27" s="4">
        <v>122</v>
      </c>
      <c r="AV27" s="4">
        <v>7</v>
      </c>
      <c r="AW27" s="4">
        <v>100</v>
      </c>
      <c r="AX27" s="4">
        <v>6</v>
      </c>
      <c r="AY27" s="4">
        <v>8</v>
      </c>
      <c r="AZ27" s="4">
        <v>65</v>
      </c>
      <c r="BA27" s="4">
        <v>54</v>
      </c>
      <c r="BB27" s="4">
        <v>7</v>
      </c>
      <c r="BC27" s="4">
        <v>12</v>
      </c>
      <c r="BD27" s="4">
        <v>39</v>
      </c>
      <c r="BE27" s="4">
        <v>0</v>
      </c>
      <c r="BF27" s="4">
        <v>2</v>
      </c>
      <c r="BG27" s="4">
        <v>1</v>
      </c>
      <c r="BH27" s="4">
        <v>0</v>
      </c>
      <c r="BI27" s="4">
        <v>5</v>
      </c>
      <c r="BJ27" s="4">
        <v>0</v>
      </c>
      <c r="BK27" s="4">
        <v>2</v>
      </c>
      <c r="BL27" s="4">
        <v>1</v>
      </c>
      <c r="BM27" s="4">
        <v>0</v>
      </c>
      <c r="BN27" s="4">
        <v>0</v>
      </c>
      <c r="BO27" s="4">
        <f t="shared" si="0"/>
        <v>62</v>
      </c>
      <c r="BP27" s="4">
        <v>139</v>
      </c>
      <c r="BQ27" s="4">
        <f t="shared" si="1"/>
        <v>198</v>
      </c>
      <c r="BR27" s="27">
        <v>6428</v>
      </c>
      <c r="BS27" s="4">
        <f t="shared" si="2"/>
        <v>6428</v>
      </c>
      <c r="BT27" s="3">
        <v>0</v>
      </c>
      <c r="BU27" s="28">
        <v>30870</v>
      </c>
      <c r="BW27" s="4">
        <f t="shared" si="4"/>
        <v>76104</v>
      </c>
      <c r="BX27" s="22">
        <f>(BW27/BW15)-1</f>
        <v>6.6763852483144426E-2</v>
      </c>
      <c r="CD27" s="4">
        <f t="shared" si="5"/>
        <v>17476</v>
      </c>
      <c r="CE27" s="4">
        <f t="shared" si="6"/>
        <v>11356.5</v>
      </c>
      <c r="CF27" s="4">
        <f t="shared" si="7"/>
        <v>2867</v>
      </c>
      <c r="CG27" s="4">
        <f t="shared" si="8"/>
        <v>1904.5</v>
      </c>
      <c r="CH27" s="4">
        <f t="shared" si="9"/>
        <v>4305</v>
      </c>
      <c r="DA27"/>
      <c r="DB27" s="5">
        <f t="shared" si="3"/>
        <v>6342</v>
      </c>
    </row>
    <row r="28" spans="2:106" x14ac:dyDescent="0.3">
      <c r="B28" s="47" t="s">
        <v>105</v>
      </c>
      <c r="C28" s="19" t="s">
        <v>450</v>
      </c>
      <c r="D28" s="4">
        <v>27</v>
      </c>
      <c r="E28" s="4">
        <v>231</v>
      </c>
      <c r="F28" s="4">
        <v>185</v>
      </c>
      <c r="G28" s="4">
        <v>49</v>
      </c>
      <c r="H28" s="4">
        <v>1639</v>
      </c>
      <c r="I28" s="4">
        <v>205</v>
      </c>
      <c r="J28" s="4">
        <v>39</v>
      </c>
      <c r="K28" s="4">
        <v>2</v>
      </c>
      <c r="L28" s="4">
        <v>142</v>
      </c>
      <c r="M28" s="4">
        <v>50</v>
      </c>
      <c r="N28" s="4">
        <v>95</v>
      </c>
      <c r="O28" s="4">
        <v>354</v>
      </c>
      <c r="P28" s="4">
        <v>172</v>
      </c>
      <c r="Q28" s="4">
        <v>62</v>
      </c>
      <c r="R28" s="4">
        <v>78</v>
      </c>
      <c r="S28" s="4">
        <v>65</v>
      </c>
      <c r="T28" s="4">
        <v>28</v>
      </c>
      <c r="U28" s="4">
        <v>67</v>
      </c>
      <c r="V28" s="4">
        <v>14</v>
      </c>
      <c r="W28" s="4">
        <v>44</v>
      </c>
      <c r="X28" s="4">
        <v>52</v>
      </c>
      <c r="Y28" s="4">
        <v>154</v>
      </c>
      <c r="Z28" s="4">
        <v>161</v>
      </c>
      <c r="AA28" s="4">
        <v>29</v>
      </c>
      <c r="AB28" s="4">
        <v>92</v>
      </c>
      <c r="AC28" s="4">
        <v>215</v>
      </c>
      <c r="AD28" s="4">
        <v>33</v>
      </c>
      <c r="AE28" s="4">
        <v>72</v>
      </c>
      <c r="AF28" s="4">
        <v>19</v>
      </c>
      <c r="AG28" s="4">
        <v>70</v>
      </c>
      <c r="AH28" s="4">
        <v>79</v>
      </c>
      <c r="AI28" s="4">
        <v>111</v>
      </c>
      <c r="AJ28" s="4">
        <v>56</v>
      </c>
      <c r="AK28" s="4">
        <v>44</v>
      </c>
      <c r="AL28" s="4">
        <v>113</v>
      </c>
      <c r="AM28" s="4">
        <v>79</v>
      </c>
      <c r="AN28" s="4">
        <v>1025</v>
      </c>
      <c r="AO28" s="4">
        <v>72</v>
      </c>
      <c r="AP28" s="4">
        <v>9</v>
      </c>
      <c r="AQ28" s="4">
        <v>26</v>
      </c>
      <c r="AR28" s="4">
        <v>35</v>
      </c>
      <c r="AS28" s="4">
        <v>39</v>
      </c>
      <c r="AT28" s="4">
        <v>312</v>
      </c>
      <c r="AU28" s="4">
        <v>131</v>
      </c>
      <c r="AV28" s="4">
        <v>9</v>
      </c>
      <c r="AW28" s="4">
        <v>87</v>
      </c>
      <c r="AX28" s="4">
        <v>3</v>
      </c>
      <c r="AY28" s="4">
        <v>7</v>
      </c>
      <c r="AZ28" s="4">
        <v>84</v>
      </c>
      <c r="BA28" s="4">
        <v>61</v>
      </c>
      <c r="BB28" s="4">
        <v>7</v>
      </c>
      <c r="BC28" s="4">
        <v>13</v>
      </c>
      <c r="BD28" s="4">
        <v>57</v>
      </c>
      <c r="BE28" s="4">
        <v>1</v>
      </c>
      <c r="BF28" s="4">
        <v>1</v>
      </c>
      <c r="BG28" s="4">
        <v>0</v>
      </c>
      <c r="BH28" s="4">
        <v>0</v>
      </c>
      <c r="BI28" s="4">
        <v>9</v>
      </c>
      <c r="BJ28" s="4">
        <v>0</v>
      </c>
      <c r="BK28" s="4">
        <v>1</v>
      </c>
      <c r="BL28" s="4">
        <v>1</v>
      </c>
      <c r="BM28" s="4">
        <v>0</v>
      </c>
      <c r="BN28" s="4">
        <v>0</v>
      </c>
      <c r="BO28" s="4">
        <f t="shared" si="0"/>
        <v>83</v>
      </c>
      <c r="BP28" s="4">
        <v>105</v>
      </c>
      <c r="BQ28" s="4">
        <f t="shared" si="1"/>
        <v>265</v>
      </c>
      <c r="BR28" s="27">
        <v>7287</v>
      </c>
      <c r="BS28" s="4">
        <f t="shared" si="2"/>
        <v>7287</v>
      </c>
      <c r="BT28" s="3">
        <v>0</v>
      </c>
      <c r="BU28" s="28">
        <v>30898</v>
      </c>
      <c r="BW28" s="4">
        <f t="shared" si="4"/>
        <v>76462</v>
      </c>
      <c r="BX28" s="22">
        <f t="shared" ref="BX28:BX91" si="10">(BW28/BW16)-1</f>
        <v>5.743406768175463E-2</v>
      </c>
      <c r="CD28" s="4">
        <f t="shared" si="5"/>
        <v>17464.5</v>
      </c>
      <c r="CE28" s="4">
        <f t="shared" si="6"/>
        <v>11343</v>
      </c>
      <c r="CF28" s="4">
        <f t="shared" si="7"/>
        <v>2933.5</v>
      </c>
      <c r="CG28" s="4">
        <f t="shared" si="8"/>
        <v>1931</v>
      </c>
      <c r="CH28" s="4">
        <f t="shared" si="9"/>
        <v>4283</v>
      </c>
      <c r="DA28"/>
      <c r="DB28" s="5">
        <f t="shared" si="3"/>
        <v>6371.833333333333</v>
      </c>
    </row>
    <row r="29" spans="2:106" x14ac:dyDescent="0.3">
      <c r="B29" s="47" t="s">
        <v>106</v>
      </c>
      <c r="C29" s="19" t="s">
        <v>438</v>
      </c>
      <c r="D29" s="4">
        <v>31</v>
      </c>
      <c r="E29" s="4">
        <v>204</v>
      </c>
      <c r="F29" s="4">
        <v>157</v>
      </c>
      <c r="G29" s="4">
        <v>24</v>
      </c>
      <c r="H29" s="4">
        <v>1264</v>
      </c>
      <c r="I29" s="4">
        <v>207</v>
      </c>
      <c r="J29" s="4">
        <v>34</v>
      </c>
      <c r="K29" s="4">
        <v>3</v>
      </c>
      <c r="L29" s="4">
        <v>139</v>
      </c>
      <c r="M29" s="4">
        <v>42</v>
      </c>
      <c r="N29" s="4">
        <v>79</v>
      </c>
      <c r="O29" s="4">
        <v>289</v>
      </c>
      <c r="P29" s="4">
        <v>122</v>
      </c>
      <c r="Q29" s="4">
        <v>55</v>
      </c>
      <c r="R29" s="4">
        <v>68</v>
      </c>
      <c r="S29" s="4">
        <v>59</v>
      </c>
      <c r="T29" s="4">
        <v>16</v>
      </c>
      <c r="U29" s="4">
        <v>38</v>
      </c>
      <c r="V29" s="4">
        <v>14</v>
      </c>
      <c r="W29" s="4">
        <v>43</v>
      </c>
      <c r="X29" s="4">
        <v>45</v>
      </c>
      <c r="Y29" s="4">
        <v>104</v>
      </c>
      <c r="Z29" s="4">
        <v>126</v>
      </c>
      <c r="AA29" s="4">
        <v>34</v>
      </c>
      <c r="AB29" s="4">
        <v>60</v>
      </c>
      <c r="AC29" s="4">
        <v>166</v>
      </c>
      <c r="AD29" s="4">
        <v>37</v>
      </c>
      <c r="AE29" s="4">
        <v>70</v>
      </c>
      <c r="AF29" s="4">
        <v>12</v>
      </c>
      <c r="AG29" s="4">
        <v>44</v>
      </c>
      <c r="AH29" s="4">
        <v>36</v>
      </c>
      <c r="AI29" s="4">
        <v>81</v>
      </c>
      <c r="AJ29" s="4">
        <v>47</v>
      </c>
      <c r="AK29" s="4">
        <v>23</v>
      </c>
      <c r="AL29" s="4">
        <v>78</v>
      </c>
      <c r="AM29" s="4">
        <v>57</v>
      </c>
      <c r="AN29" s="4">
        <v>800</v>
      </c>
      <c r="AO29" s="4">
        <v>62</v>
      </c>
      <c r="AP29" s="4">
        <v>7</v>
      </c>
      <c r="AQ29" s="4">
        <v>29</v>
      </c>
      <c r="AR29" s="4">
        <v>28</v>
      </c>
      <c r="AS29" s="4">
        <v>30</v>
      </c>
      <c r="AT29" s="4">
        <v>181</v>
      </c>
      <c r="AU29" s="4">
        <v>113</v>
      </c>
      <c r="AV29" s="4">
        <v>7</v>
      </c>
      <c r="AW29" s="4">
        <v>88</v>
      </c>
      <c r="AX29" s="4">
        <v>2</v>
      </c>
      <c r="AY29" s="4">
        <v>6</v>
      </c>
      <c r="AZ29" s="4">
        <v>62</v>
      </c>
      <c r="BA29" s="4">
        <v>42</v>
      </c>
      <c r="BB29" s="4">
        <v>8</v>
      </c>
      <c r="BC29" s="4">
        <v>7</v>
      </c>
      <c r="BD29" s="4">
        <v>48</v>
      </c>
      <c r="BE29" s="4">
        <v>2</v>
      </c>
      <c r="BF29" s="4">
        <v>0</v>
      </c>
      <c r="BG29" s="4">
        <v>0</v>
      </c>
      <c r="BH29" s="4">
        <v>0</v>
      </c>
      <c r="BI29" s="4">
        <v>7</v>
      </c>
      <c r="BJ29" s="4">
        <v>0</v>
      </c>
      <c r="BK29" s="4">
        <v>1</v>
      </c>
      <c r="BL29" s="4">
        <v>0</v>
      </c>
      <c r="BM29" s="4">
        <v>0</v>
      </c>
      <c r="BN29" s="4">
        <v>0</v>
      </c>
      <c r="BO29" s="4">
        <f t="shared" si="0"/>
        <v>65</v>
      </c>
      <c r="BP29" s="4">
        <v>111</v>
      </c>
      <c r="BQ29" s="4">
        <f t="shared" si="1"/>
        <v>198</v>
      </c>
      <c r="BR29" s="27">
        <v>5747</v>
      </c>
      <c r="BS29" s="4">
        <f t="shared" si="2"/>
        <v>5747</v>
      </c>
      <c r="BT29" s="3">
        <v>0</v>
      </c>
      <c r="BU29" s="28">
        <v>30926</v>
      </c>
      <c r="BW29" s="4">
        <f t="shared" si="4"/>
        <v>74767</v>
      </c>
      <c r="BX29" s="22">
        <f t="shared" si="10"/>
        <v>1.2910829923862721E-2</v>
      </c>
      <c r="CD29" s="4">
        <f t="shared" si="5"/>
        <v>16981.5</v>
      </c>
      <c r="CE29" s="4">
        <f t="shared" si="6"/>
        <v>11003</v>
      </c>
      <c r="CF29" s="4">
        <f t="shared" si="7"/>
        <v>2860.5</v>
      </c>
      <c r="CG29" s="4">
        <f t="shared" si="8"/>
        <v>1927</v>
      </c>
      <c r="CH29" s="4">
        <f t="shared" si="9"/>
        <v>4161</v>
      </c>
      <c r="DA29"/>
      <c r="DB29" s="5">
        <f t="shared" si="3"/>
        <v>6230.583333333333</v>
      </c>
    </row>
    <row r="30" spans="2:106" x14ac:dyDescent="0.3">
      <c r="B30" s="48" t="s">
        <v>107</v>
      </c>
      <c r="C30" s="26" t="s">
        <v>439</v>
      </c>
      <c r="D30" s="199">
        <v>31</v>
      </c>
      <c r="E30" s="199">
        <v>219</v>
      </c>
      <c r="F30" s="199">
        <v>169</v>
      </c>
      <c r="G30" s="199">
        <v>30</v>
      </c>
      <c r="H30" s="199">
        <v>1396.5</v>
      </c>
      <c r="I30" s="199">
        <v>216</v>
      </c>
      <c r="J30" s="199">
        <v>34.5</v>
      </c>
      <c r="K30" s="199">
        <v>5.5</v>
      </c>
      <c r="L30" s="199">
        <v>135.5</v>
      </c>
      <c r="M30" s="199">
        <v>48</v>
      </c>
      <c r="N30" s="199">
        <v>82.5</v>
      </c>
      <c r="O30" s="199">
        <v>324</v>
      </c>
      <c r="P30" s="199">
        <v>138</v>
      </c>
      <c r="Q30" s="199">
        <v>61</v>
      </c>
      <c r="R30" s="199">
        <v>65</v>
      </c>
      <c r="S30" s="199">
        <v>63</v>
      </c>
      <c r="T30" s="199">
        <v>20.5</v>
      </c>
      <c r="U30" s="199">
        <v>41.5</v>
      </c>
      <c r="V30" s="199">
        <v>16.5</v>
      </c>
      <c r="W30" s="199">
        <v>42.5</v>
      </c>
      <c r="X30" s="199">
        <v>49</v>
      </c>
      <c r="Y30" s="199">
        <v>102</v>
      </c>
      <c r="Z30" s="199">
        <v>137.5</v>
      </c>
      <c r="AA30" s="199">
        <v>25</v>
      </c>
      <c r="AB30" s="199">
        <v>75</v>
      </c>
      <c r="AC30" s="199">
        <v>183.5</v>
      </c>
      <c r="AD30" s="199">
        <v>41</v>
      </c>
      <c r="AE30" s="199">
        <v>83</v>
      </c>
      <c r="AF30" s="199">
        <v>17</v>
      </c>
      <c r="AG30" s="199">
        <v>49</v>
      </c>
      <c r="AH30" s="199">
        <v>43</v>
      </c>
      <c r="AI30" s="199">
        <v>97.5</v>
      </c>
      <c r="AJ30" s="199">
        <v>48</v>
      </c>
      <c r="AK30" s="199">
        <v>26.5</v>
      </c>
      <c r="AL30" s="199">
        <v>97.5</v>
      </c>
      <c r="AM30" s="199">
        <v>70.5</v>
      </c>
      <c r="AN30" s="199">
        <v>927</v>
      </c>
      <c r="AO30" s="199">
        <v>62.5</v>
      </c>
      <c r="AP30" s="199">
        <v>5.5</v>
      </c>
      <c r="AQ30" s="199">
        <v>29</v>
      </c>
      <c r="AR30" s="199">
        <v>32.5</v>
      </c>
      <c r="AS30" s="199">
        <v>33</v>
      </c>
      <c r="AT30" s="199">
        <v>223.5</v>
      </c>
      <c r="AU30" s="199">
        <v>112</v>
      </c>
      <c r="AV30" s="199">
        <v>6.5</v>
      </c>
      <c r="AW30" s="199">
        <v>91</v>
      </c>
      <c r="AX30" s="199">
        <v>2</v>
      </c>
      <c r="AY30" s="199">
        <v>5</v>
      </c>
      <c r="AZ30" s="199">
        <v>73.5</v>
      </c>
      <c r="BA30" s="199">
        <v>52</v>
      </c>
      <c r="BB30" s="199">
        <v>8.5</v>
      </c>
      <c r="BC30" s="199">
        <v>14</v>
      </c>
      <c r="BD30" s="199">
        <v>51</v>
      </c>
      <c r="BE30" s="199">
        <v>1.5</v>
      </c>
      <c r="BF30" s="199">
        <v>0</v>
      </c>
      <c r="BG30" s="199">
        <v>0</v>
      </c>
      <c r="BH30" s="199">
        <v>0</v>
      </c>
      <c r="BI30" s="199">
        <v>4</v>
      </c>
      <c r="BJ30" s="199">
        <v>0</v>
      </c>
      <c r="BK30" s="199">
        <v>3.5</v>
      </c>
      <c r="BL30" s="199">
        <v>1</v>
      </c>
      <c r="BM30" s="199">
        <v>0</v>
      </c>
      <c r="BN30" s="199">
        <v>0</v>
      </c>
      <c r="BO30" s="4">
        <f t="shared" si="0"/>
        <v>75</v>
      </c>
      <c r="BP30" s="199">
        <v>118.5</v>
      </c>
      <c r="BQ30" s="4">
        <f t="shared" si="1"/>
        <v>199</v>
      </c>
      <c r="BR30" s="200">
        <v>6340.5</v>
      </c>
      <c r="BS30" s="4">
        <f t="shared" si="2"/>
        <v>6340.5</v>
      </c>
      <c r="BT30" s="3">
        <v>0</v>
      </c>
      <c r="BU30" s="28">
        <v>30954</v>
      </c>
      <c r="BW30" s="4">
        <f t="shared" si="4"/>
        <v>73983.5</v>
      </c>
      <c r="BX30" s="22">
        <f t="shared" si="10"/>
        <v>1.1809354485776913E-2</v>
      </c>
      <c r="CD30" s="4">
        <f t="shared" si="5"/>
        <v>16726</v>
      </c>
      <c r="CE30" s="4">
        <f t="shared" si="6"/>
        <v>10885</v>
      </c>
      <c r="CF30" s="4">
        <f t="shared" si="7"/>
        <v>2827</v>
      </c>
      <c r="CG30" s="4">
        <f t="shared" si="8"/>
        <v>1923</v>
      </c>
      <c r="CH30" s="4">
        <f t="shared" si="9"/>
        <v>4123</v>
      </c>
      <c r="DA30"/>
      <c r="DB30" s="5">
        <f t="shared" si="3"/>
        <v>6165.291666666667</v>
      </c>
    </row>
    <row r="31" spans="2:106" x14ac:dyDescent="0.3">
      <c r="B31" s="47" t="s">
        <v>108</v>
      </c>
      <c r="C31" s="19" t="s">
        <v>440</v>
      </c>
      <c r="D31" s="4">
        <v>26</v>
      </c>
      <c r="E31" s="4">
        <v>276</v>
      </c>
      <c r="F31" s="4">
        <v>193</v>
      </c>
      <c r="G31" s="4">
        <v>46</v>
      </c>
      <c r="H31" s="4">
        <v>1784</v>
      </c>
      <c r="I31" s="4">
        <v>267</v>
      </c>
      <c r="J31" s="4">
        <v>52</v>
      </c>
      <c r="K31" s="4">
        <v>5</v>
      </c>
      <c r="L31" s="4">
        <v>152</v>
      </c>
      <c r="M31" s="4">
        <v>72</v>
      </c>
      <c r="N31" s="4">
        <v>113</v>
      </c>
      <c r="O31" s="4">
        <v>429</v>
      </c>
      <c r="P31" s="4">
        <v>194</v>
      </c>
      <c r="Q31" s="4">
        <v>85</v>
      </c>
      <c r="R31" s="4">
        <v>72</v>
      </c>
      <c r="S31" s="4">
        <v>85</v>
      </c>
      <c r="T31" s="4">
        <v>24</v>
      </c>
      <c r="U31" s="4">
        <v>48</v>
      </c>
      <c r="V31" s="4">
        <v>17</v>
      </c>
      <c r="W31" s="4">
        <v>35</v>
      </c>
      <c r="X31" s="4">
        <v>66</v>
      </c>
      <c r="Y31" s="4">
        <v>167</v>
      </c>
      <c r="Z31" s="4">
        <v>183</v>
      </c>
      <c r="AA31" s="4">
        <v>20</v>
      </c>
      <c r="AB31" s="4">
        <v>93</v>
      </c>
      <c r="AC31" s="4">
        <v>241</v>
      </c>
      <c r="AD31" s="4">
        <v>56</v>
      </c>
      <c r="AE31" s="4">
        <v>99</v>
      </c>
      <c r="AF31" s="4">
        <v>16</v>
      </c>
      <c r="AG31" s="4">
        <v>59</v>
      </c>
      <c r="AH31" s="4">
        <v>75</v>
      </c>
      <c r="AI31" s="4">
        <v>131</v>
      </c>
      <c r="AJ31" s="4">
        <v>57</v>
      </c>
      <c r="AK31" s="4">
        <v>62</v>
      </c>
      <c r="AL31" s="4">
        <v>128</v>
      </c>
      <c r="AM31" s="4">
        <v>87</v>
      </c>
      <c r="AN31" s="4">
        <v>1166</v>
      </c>
      <c r="AO31" s="4">
        <v>85</v>
      </c>
      <c r="AP31" s="4">
        <v>8</v>
      </c>
      <c r="AQ31" s="4">
        <v>40</v>
      </c>
      <c r="AR31" s="4">
        <v>36</v>
      </c>
      <c r="AS31" s="4">
        <v>38</v>
      </c>
      <c r="AT31" s="4">
        <v>323</v>
      </c>
      <c r="AU31" s="4">
        <v>131</v>
      </c>
      <c r="AV31" s="4">
        <v>5</v>
      </c>
      <c r="AW31" s="4">
        <v>101</v>
      </c>
      <c r="AX31" s="4">
        <v>9</v>
      </c>
      <c r="AY31" s="4">
        <v>11</v>
      </c>
      <c r="AZ31" s="4">
        <v>87</v>
      </c>
      <c r="BA31" s="4">
        <v>73</v>
      </c>
      <c r="BB31" s="4">
        <v>8</v>
      </c>
      <c r="BC31" s="4">
        <v>10</v>
      </c>
      <c r="BD31" s="4">
        <v>61</v>
      </c>
      <c r="BE31" s="4">
        <v>2</v>
      </c>
      <c r="BF31" s="4">
        <v>2</v>
      </c>
      <c r="BG31" s="4">
        <v>0</v>
      </c>
      <c r="BH31" s="4">
        <v>1</v>
      </c>
      <c r="BI31" s="4">
        <v>8</v>
      </c>
      <c r="BJ31" s="4">
        <v>0</v>
      </c>
      <c r="BK31" s="4">
        <v>2</v>
      </c>
      <c r="BL31" s="4">
        <v>3</v>
      </c>
      <c r="BM31" s="4">
        <v>0</v>
      </c>
      <c r="BN31" s="4">
        <v>0</v>
      </c>
      <c r="BO31" s="4">
        <f t="shared" si="0"/>
        <v>89</v>
      </c>
      <c r="BP31" s="4">
        <v>138</v>
      </c>
      <c r="BQ31" s="4">
        <f t="shared" si="1"/>
        <v>258</v>
      </c>
      <c r="BR31" s="27">
        <v>8121</v>
      </c>
      <c r="BS31" s="4">
        <f t="shared" si="2"/>
        <v>8121</v>
      </c>
      <c r="BT31" s="3">
        <v>0</v>
      </c>
      <c r="BU31" s="28">
        <v>30989</v>
      </c>
      <c r="BW31" s="4">
        <f t="shared" si="4"/>
        <v>75376.5</v>
      </c>
      <c r="BX31" s="22">
        <f t="shared" si="10"/>
        <v>2.3414163905935981E-2</v>
      </c>
      <c r="CD31" s="4">
        <f t="shared" si="5"/>
        <v>17012</v>
      </c>
      <c r="CE31" s="4">
        <f t="shared" si="6"/>
        <v>11008</v>
      </c>
      <c r="CF31" s="4">
        <f t="shared" si="7"/>
        <v>2889</v>
      </c>
      <c r="CG31" s="4">
        <f t="shared" si="8"/>
        <v>1916</v>
      </c>
      <c r="CH31" s="4">
        <f t="shared" si="9"/>
        <v>4210</v>
      </c>
      <c r="DA31"/>
      <c r="DB31" s="5">
        <f t="shared" si="3"/>
        <v>6281.375</v>
      </c>
    </row>
    <row r="32" spans="2:106" x14ac:dyDescent="0.3">
      <c r="B32" s="47" t="s">
        <v>109</v>
      </c>
      <c r="C32" s="19" t="s">
        <v>441</v>
      </c>
      <c r="D32" s="4">
        <v>19</v>
      </c>
      <c r="E32" s="4">
        <v>221</v>
      </c>
      <c r="F32" s="4">
        <v>121</v>
      </c>
      <c r="G32" s="4">
        <v>32</v>
      </c>
      <c r="H32" s="4">
        <v>1118</v>
      </c>
      <c r="I32" s="4">
        <v>184</v>
      </c>
      <c r="J32" s="4">
        <v>27</v>
      </c>
      <c r="K32" s="4">
        <v>5</v>
      </c>
      <c r="L32" s="4">
        <v>85</v>
      </c>
      <c r="M32" s="4">
        <v>32</v>
      </c>
      <c r="N32" s="4">
        <v>76</v>
      </c>
      <c r="O32" s="4">
        <v>251</v>
      </c>
      <c r="P32" s="4">
        <v>135</v>
      </c>
      <c r="Q32" s="4">
        <v>41</v>
      </c>
      <c r="R32" s="4">
        <v>46</v>
      </c>
      <c r="S32" s="4">
        <v>45</v>
      </c>
      <c r="T32" s="4">
        <v>11</v>
      </c>
      <c r="U32" s="4">
        <v>33</v>
      </c>
      <c r="V32" s="4">
        <v>12</v>
      </c>
      <c r="W32" s="4">
        <v>40</v>
      </c>
      <c r="X32" s="4">
        <v>58</v>
      </c>
      <c r="Y32" s="4">
        <v>95</v>
      </c>
      <c r="Z32" s="4">
        <v>100</v>
      </c>
      <c r="AA32" s="4">
        <v>7</v>
      </c>
      <c r="AB32" s="4">
        <v>49</v>
      </c>
      <c r="AC32" s="4">
        <v>159</v>
      </c>
      <c r="AD32" s="4">
        <v>33</v>
      </c>
      <c r="AE32" s="4">
        <v>79</v>
      </c>
      <c r="AF32" s="4">
        <v>11</v>
      </c>
      <c r="AG32" s="4">
        <v>41</v>
      </c>
      <c r="AH32" s="4">
        <v>58</v>
      </c>
      <c r="AI32" s="4">
        <v>87</v>
      </c>
      <c r="AJ32" s="4">
        <v>40</v>
      </c>
      <c r="AK32" s="4">
        <v>31</v>
      </c>
      <c r="AL32" s="4">
        <v>71</v>
      </c>
      <c r="AM32" s="4">
        <v>41</v>
      </c>
      <c r="AN32" s="4">
        <v>743</v>
      </c>
      <c r="AO32" s="4">
        <v>59</v>
      </c>
      <c r="AP32" s="4">
        <v>3</v>
      </c>
      <c r="AQ32" s="4">
        <v>15</v>
      </c>
      <c r="AR32" s="4">
        <v>16</v>
      </c>
      <c r="AS32" s="4">
        <v>32</v>
      </c>
      <c r="AT32" s="4">
        <v>195</v>
      </c>
      <c r="AU32" s="4">
        <v>69</v>
      </c>
      <c r="AV32" s="4">
        <v>1</v>
      </c>
      <c r="AW32" s="4">
        <v>62</v>
      </c>
      <c r="AX32" s="4">
        <v>13</v>
      </c>
      <c r="AY32" s="4">
        <v>5</v>
      </c>
      <c r="AZ32" s="4">
        <v>64</v>
      </c>
      <c r="BA32" s="4">
        <v>41</v>
      </c>
      <c r="BB32" s="4">
        <v>6</v>
      </c>
      <c r="BC32" s="4">
        <v>7</v>
      </c>
      <c r="BD32" s="4">
        <v>34</v>
      </c>
      <c r="BE32" s="4">
        <v>1</v>
      </c>
      <c r="BF32" s="4">
        <v>0</v>
      </c>
      <c r="BG32" s="4">
        <v>0</v>
      </c>
      <c r="BH32" s="4">
        <v>1</v>
      </c>
      <c r="BI32" s="4">
        <v>4</v>
      </c>
      <c r="BJ32" s="4">
        <v>0</v>
      </c>
      <c r="BK32" s="4">
        <v>1</v>
      </c>
      <c r="BL32" s="4">
        <v>0</v>
      </c>
      <c r="BM32" s="4">
        <v>0</v>
      </c>
      <c r="BN32" s="4">
        <v>0</v>
      </c>
      <c r="BO32" s="4">
        <f t="shared" si="0"/>
        <v>48</v>
      </c>
      <c r="BP32" s="4">
        <v>118</v>
      </c>
      <c r="BQ32" s="4">
        <f t="shared" si="1"/>
        <v>178</v>
      </c>
      <c r="BR32" s="27">
        <v>5162</v>
      </c>
      <c r="BS32" s="4">
        <f t="shared" si="2"/>
        <v>5162</v>
      </c>
      <c r="BT32" s="3">
        <v>0</v>
      </c>
      <c r="BU32" s="28">
        <v>31017</v>
      </c>
      <c r="BW32" s="4">
        <f t="shared" si="4"/>
        <v>73701.5</v>
      </c>
      <c r="BX32" s="22">
        <f t="shared" si="10"/>
        <v>-2.1514298611295501E-2</v>
      </c>
      <c r="CD32" s="4">
        <f t="shared" si="5"/>
        <v>16495</v>
      </c>
      <c r="CE32" s="4">
        <f t="shared" si="6"/>
        <v>10756</v>
      </c>
      <c r="CF32" s="4">
        <f t="shared" si="7"/>
        <v>2838</v>
      </c>
      <c r="CG32" s="4">
        <f t="shared" si="8"/>
        <v>1891</v>
      </c>
      <c r="CH32" s="4">
        <f t="shared" si="9"/>
        <v>4075</v>
      </c>
      <c r="DA32"/>
      <c r="DB32" s="5">
        <f t="shared" si="3"/>
        <v>6141.791666666667</v>
      </c>
    </row>
    <row r="33" spans="2:107" x14ac:dyDescent="0.3">
      <c r="B33" s="47" t="s">
        <v>110</v>
      </c>
      <c r="C33" s="19" t="s">
        <v>442</v>
      </c>
      <c r="D33" s="4">
        <v>17</v>
      </c>
      <c r="E33" s="4">
        <v>159</v>
      </c>
      <c r="F33" s="4">
        <v>116</v>
      </c>
      <c r="G33" s="4">
        <v>29</v>
      </c>
      <c r="H33" s="4">
        <v>1021</v>
      </c>
      <c r="I33" s="4">
        <v>152</v>
      </c>
      <c r="J33" s="4">
        <v>24</v>
      </c>
      <c r="K33" s="4">
        <v>4</v>
      </c>
      <c r="L33" s="4">
        <v>100</v>
      </c>
      <c r="M33" s="4">
        <v>31</v>
      </c>
      <c r="N33" s="4">
        <v>55</v>
      </c>
      <c r="O33" s="4">
        <v>264</v>
      </c>
      <c r="P33" s="4">
        <v>117</v>
      </c>
      <c r="Q33" s="4">
        <v>42</v>
      </c>
      <c r="R33" s="4">
        <v>40</v>
      </c>
      <c r="S33" s="4">
        <v>42</v>
      </c>
      <c r="T33" s="4">
        <v>16</v>
      </c>
      <c r="U33" s="4">
        <v>34</v>
      </c>
      <c r="V33" s="4">
        <v>5</v>
      </c>
      <c r="W33" s="4">
        <v>21</v>
      </c>
      <c r="X33" s="4">
        <v>32</v>
      </c>
      <c r="Y33" s="4">
        <v>82</v>
      </c>
      <c r="Z33" s="4">
        <v>83</v>
      </c>
      <c r="AA33" s="4">
        <v>6</v>
      </c>
      <c r="AB33" s="4">
        <v>50</v>
      </c>
      <c r="AC33" s="4">
        <v>124</v>
      </c>
      <c r="AD33" s="4">
        <v>37</v>
      </c>
      <c r="AE33" s="4">
        <v>56</v>
      </c>
      <c r="AF33" s="4">
        <v>12</v>
      </c>
      <c r="AG33" s="4">
        <v>40</v>
      </c>
      <c r="AH33" s="4">
        <v>35</v>
      </c>
      <c r="AI33" s="4">
        <v>66</v>
      </c>
      <c r="AJ33" s="4">
        <v>36</v>
      </c>
      <c r="AK33" s="4">
        <v>16</v>
      </c>
      <c r="AL33" s="4">
        <v>54</v>
      </c>
      <c r="AM33" s="4">
        <v>38</v>
      </c>
      <c r="AN33" s="4">
        <v>642</v>
      </c>
      <c r="AO33" s="4">
        <v>52</v>
      </c>
      <c r="AP33" s="4">
        <v>4</v>
      </c>
      <c r="AQ33" s="4">
        <v>19</v>
      </c>
      <c r="AR33" s="4">
        <v>11</v>
      </c>
      <c r="AS33" s="4">
        <v>26</v>
      </c>
      <c r="AT33" s="4">
        <v>166</v>
      </c>
      <c r="AU33" s="4">
        <v>75</v>
      </c>
      <c r="AV33" s="4">
        <v>4</v>
      </c>
      <c r="AW33" s="4">
        <v>57</v>
      </c>
      <c r="AX33" s="4">
        <v>2</v>
      </c>
      <c r="AY33" s="4">
        <v>7</v>
      </c>
      <c r="AZ33" s="4">
        <v>48</v>
      </c>
      <c r="BA33" s="4">
        <v>43</v>
      </c>
      <c r="BB33" s="4">
        <v>7</v>
      </c>
      <c r="BC33" s="4">
        <v>6</v>
      </c>
      <c r="BD33" s="4">
        <v>49</v>
      </c>
      <c r="BE33" s="4">
        <v>0</v>
      </c>
      <c r="BF33" s="4">
        <v>1</v>
      </c>
      <c r="BG33" s="4">
        <v>0</v>
      </c>
      <c r="BH33" s="4">
        <v>0</v>
      </c>
      <c r="BI33" s="4">
        <v>3</v>
      </c>
      <c r="BJ33" s="4">
        <v>0</v>
      </c>
      <c r="BK33" s="4">
        <v>0</v>
      </c>
      <c r="BL33" s="4">
        <v>0</v>
      </c>
      <c r="BM33" s="4">
        <v>0</v>
      </c>
      <c r="BN33" s="4">
        <v>0</v>
      </c>
      <c r="BO33" s="4">
        <f t="shared" si="0"/>
        <v>59</v>
      </c>
      <c r="BP33" s="4">
        <v>72</v>
      </c>
      <c r="BQ33" s="4">
        <f t="shared" si="1"/>
        <v>157</v>
      </c>
      <c r="BR33" s="27">
        <v>4507</v>
      </c>
      <c r="BS33" s="4">
        <f t="shared" si="2"/>
        <v>4507</v>
      </c>
      <c r="BT33" s="3">
        <v>0</v>
      </c>
      <c r="BU33" s="28">
        <v>31045</v>
      </c>
      <c r="BW33" s="4">
        <f t="shared" si="4"/>
        <v>74032.5</v>
      </c>
      <c r="BX33" s="22">
        <f t="shared" si="10"/>
        <v>4.5933183162807367E-3</v>
      </c>
      <c r="CD33" s="4">
        <f t="shared" si="5"/>
        <v>16573</v>
      </c>
      <c r="CE33" s="4">
        <f t="shared" si="6"/>
        <v>10782</v>
      </c>
      <c r="CF33" s="4">
        <f t="shared" si="7"/>
        <v>2830</v>
      </c>
      <c r="CG33" s="4">
        <f t="shared" si="8"/>
        <v>1898</v>
      </c>
      <c r="CH33" s="4">
        <f t="shared" si="9"/>
        <v>4110</v>
      </c>
      <c r="DA33"/>
      <c r="DB33" s="5">
        <f t="shared" si="3"/>
        <v>6169.375</v>
      </c>
    </row>
    <row r="34" spans="2:107" x14ac:dyDescent="0.3">
      <c r="B34" s="47" t="s">
        <v>111</v>
      </c>
      <c r="C34" s="19" t="s">
        <v>443</v>
      </c>
      <c r="D34" s="4">
        <v>33</v>
      </c>
      <c r="E34" s="4">
        <v>235</v>
      </c>
      <c r="F34" s="4">
        <v>126</v>
      </c>
      <c r="G34" s="4">
        <v>33</v>
      </c>
      <c r="H34" s="4">
        <v>1467</v>
      </c>
      <c r="I34" s="4">
        <v>224</v>
      </c>
      <c r="J34" s="4">
        <v>30</v>
      </c>
      <c r="K34" s="4">
        <v>7</v>
      </c>
      <c r="L34" s="4">
        <v>116</v>
      </c>
      <c r="M34" s="4">
        <v>60</v>
      </c>
      <c r="N34" s="4">
        <v>85</v>
      </c>
      <c r="O34" s="4">
        <v>372</v>
      </c>
      <c r="P34" s="4">
        <v>164</v>
      </c>
      <c r="Q34" s="4">
        <v>62</v>
      </c>
      <c r="R34" s="4">
        <v>74</v>
      </c>
      <c r="S34" s="4">
        <v>65</v>
      </c>
      <c r="T34" s="4">
        <v>14</v>
      </c>
      <c r="U34" s="4">
        <v>51</v>
      </c>
      <c r="V34" s="4">
        <v>9</v>
      </c>
      <c r="W34" s="4">
        <v>33</v>
      </c>
      <c r="X34" s="4">
        <v>50</v>
      </c>
      <c r="Y34" s="4">
        <v>115</v>
      </c>
      <c r="Z34" s="4">
        <v>148</v>
      </c>
      <c r="AA34" s="4">
        <v>17</v>
      </c>
      <c r="AB34" s="4">
        <v>65</v>
      </c>
      <c r="AC34" s="4">
        <v>224</v>
      </c>
      <c r="AD34" s="4">
        <v>45</v>
      </c>
      <c r="AE34" s="4">
        <v>70</v>
      </c>
      <c r="AF34" s="4">
        <v>17</v>
      </c>
      <c r="AG34" s="4">
        <v>50</v>
      </c>
      <c r="AH34" s="4">
        <v>67</v>
      </c>
      <c r="AI34" s="4">
        <v>92</v>
      </c>
      <c r="AJ34" s="4">
        <v>41</v>
      </c>
      <c r="AK34" s="4">
        <v>41</v>
      </c>
      <c r="AL34" s="4">
        <v>94</v>
      </c>
      <c r="AM34" s="4">
        <v>67</v>
      </c>
      <c r="AN34" s="4">
        <v>1025</v>
      </c>
      <c r="AO34" s="4">
        <v>69</v>
      </c>
      <c r="AP34" s="4">
        <v>7</v>
      </c>
      <c r="AQ34" s="4">
        <v>28</v>
      </c>
      <c r="AR34" s="4">
        <v>26</v>
      </c>
      <c r="AS34" s="4">
        <v>35</v>
      </c>
      <c r="AT34" s="4">
        <v>260</v>
      </c>
      <c r="AU34" s="4">
        <v>110</v>
      </c>
      <c r="AV34" s="4">
        <v>4</v>
      </c>
      <c r="AW34" s="4">
        <v>90</v>
      </c>
      <c r="AX34" s="4">
        <v>4</v>
      </c>
      <c r="AY34" s="4">
        <v>9</v>
      </c>
      <c r="AZ34" s="4">
        <v>79</v>
      </c>
      <c r="BA34" s="4">
        <v>66</v>
      </c>
      <c r="BB34" s="4">
        <v>6</v>
      </c>
      <c r="BC34" s="4">
        <v>16</v>
      </c>
      <c r="BD34" s="4">
        <v>47</v>
      </c>
      <c r="BE34" s="4">
        <v>2</v>
      </c>
      <c r="BF34" s="4">
        <v>0</v>
      </c>
      <c r="BG34" s="4">
        <v>1</v>
      </c>
      <c r="BH34" s="4">
        <v>1</v>
      </c>
      <c r="BI34" s="4">
        <v>8</v>
      </c>
      <c r="BJ34" s="4">
        <v>0</v>
      </c>
      <c r="BK34" s="4">
        <v>2</v>
      </c>
      <c r="BL34" s="4">
        <v>0</v>
      </c>
      <c r="BM34" s="4">
        <v>0</v>
      </c>
      <c r="BN34" s="4">
        <v>0</v>
      </c>
      <c r="BO34" s="4">
        <f t="shared" si="0"/>
        <v>77</v>
      </c>
      <c r="BP34" s="4">
        <v>135</v>
      </c>
      <c r="BQ34" s="4">
        <f t="shared" si="1"/>
        <v>157</v>
      </c>
      <c r="BR34" s="27">
        <v>6650</v>
      </c>
      <c r="BS34" s="4">
        <f t="shared" si="2"/>
        <v>6650</v>
      </c>
      <c r="BT34" s="3">
        <v>0</v>
      </c>
      <c r="BU34" s="28">
        <v>31080</v>
      </c>
      <c r="BW34" s="4">
        <f t="shared" si="4"/>
        <v>75000.5</v>
      </c>
      <c r="BX34" s="22">
        <f t="shared" si="10"/>
        <v>1.3150607210882459E-2</v>
      </c>
      <c r="CD34" s="4">
        <f t="shared" si="5"/>
        <v>16783</v>
      </c>
      <c r="CE34" s="4">
        <f t="shared" si="6"/>
        <v>10961</v>
      </c>
      <c r="CF34" s="4">
        <f t="shared" si="7"/>
        <v>2869</v>
      </c>
      <c r="CG34" s="4">
        <f t="shared" si="8"/>
        <v>1880</v>
      </c>
      <c r="CH34" s="4">
        <f t="shared" si="9"/>
        <v>4123</v>
      </c>
      <c r="DA34"/>
      <c r="DB34" s="5">
        <f t="shared" si="3"/>
        <v>6250.041666666667</v>
      </c>
    </row>
    <row r="35" spans="2:107" x14ac:dyDescent="0.3">
      <c r="B35" s="47" t="s">
        <v>112</v>
      </c>
      <c r="C35" s="19" t="s">
        <v>444</v>
      </c>
      <c r="D35" s="4">
        <v>26</v>
      </c>
      <c r="E35" s="4">
        <v>239</v>
      </c>
      <c r="F35" s="4">
        <v>166</v>
      </c>
      <c r="G35" s="4">
        <v>43</v>
      </c>
      <c r="H35" s="4">
        <v>1241</v>
      </c>
      <c r="I35" s="4">
        <v>186</v>
      </c>
      <c r="J35" s="4">
        <v>34</v>
      </c>
      <c r="K35" s="4">
        <v>3</v>
      </c>
      <c r="L35" s="4">
        <v>113</v>
      </c>
      <c r="M35" s="4">
        <v>54</v>
      </c>
      <c r="N35" s="4">
        <v>80</v>
      </c>
      <c r="O35" s="4">
        <v>342</v>
      </c>
      <c r="P35" s="4">
        <v>142</v>
      </c>
      <c r="Q35" s="4">
        <v>81</v>
      </c>
      <c r="R35" s="4">
        <v>51</v>
      </c>
      <c r="S35" s="4">
        <v>56</v>
      </c>
      <c r="T35" s="4">
        <v>31</v>
      </c>
      <c r="U35" s="4">
        <v>42</v>
      </c>
      <c r="V35" s="4">
        <v>5</v>
      </c>
      <c r="W35" s="4">
        <v>45</v>
      </c>
      <c r="X35" s="4">
        <v>44</v>
      </c>
      <c r="Y35" s="4">
        <v>81</v>
      </c>
      <c r="Z35" s="4">
        <v>89</v>
      </c>
      <c r="AA35" s="4">
        <v>14</v>
      </c>
      <c r="AB35" s="4">
        <v>84</v>
      </c>
      <c r="AC35" s="4">
        <v>203</v>
      </c>
      <c r="AD35" s="4">
        <v>37</v>
      </c>
      <c r="AE35" s="4">
        <v>85</v>
      </c>
      <c r="AF35" s="4">
        <v>5</v>
      </c>
      <c r="AG35" s="4">
        <v>55</v>
      </c>
      <c r="AH35" s="4">
        <v>60</v>
      </c>
      <c r="AI35" s="4">
        <v>76</v>
      </c>
      <c r="AJ35" s="4">
        <v>38</v>
      </c>
      <c r="AK35" s="4">
        <v>24</v>
      </c>
      <c r="AL35" s="4">
        <v>67</v>
      </c>
      <c r="AM35" s="4">
        <v>40</v>
      </c>
      <c r="AN35" s="4">
        <v>896</v>
      </c>
      <c r="AO35" s="4">
        <v>51</v>
      </c>
      <c r="AP35" s="4">
        <v>4</v>
      </c>
      <c r="AQ35" s="4">
        <v>29</v>
      </c>
      <c r="AR35" s="4">
        <v>28</v>
      </c>
      <c r="AS35" s="4">
        <v>35</v>
      </c>
      <c r="AT35" s="4">
        <v>230</v>
      </c>
      <c r="AU35" s="4">
        <v>71</v>
      </c>
      <c r="AV35" s="4">
        <v>14</v>
      </c>
      <c r="AW35" s="4">
        <v>72</v>
      </c>
      <c r="AX35" s="4">
        <v>5</v>
      </c>
      <c r="AY35" s="4">
        <v>7</v>
      </c>
      <c r="AZ35" s="4">
        <v>69</v>
      </c>
      <c r="BA35" s="4">
        <v>49</v>
      </c>
      <c r="BB35" s="4">
        <v>9</v>
      </c>
      <c r="BC35" s="4">
        <v>10</v>
      </c>
      <c r="BD35" s="4">
        <v>42</v>
      </c>
      <c r="BE35" s="4">
        <v>1</v>
      </c>
      <c r="BF35" s="4">
        <v>0</v>
      </c>
      <c r="BG35" s="4">
        <v>0</v>
      </c>
      <c r="BH35" s="4">
        <v>0</v>
      </c>
      <c r="BI35" s="4">
        <v>4</v>
      </c>
      <c r="BJ35" s="4">
        <v>0</v>
      </c>
      <c r="BK35" s="4">
        <v>3</v>
      </c>
      <c r="BL35" s="4">
        <v>2</v>
      </c>
      <c r="BM35" s="4">
        <v>0</v>
      </c>
      <c r="BN35" s="4">
        <v>0</v>
      </c>
      <c r="BO35" s="4">
        <f t="shared" si="0"/>
        <v>62</v>
      </c>
      <c r="BP35" s="4">
        <v>81</v>
      </c>
      <c r="BQ35" s="4">
        <f t="shared" si="1"/>
        <v>174</v>
      </c>
      <c r="BR35" s="27">
        <v>5868</v>
      </c>
      <c r="BS35" s="4">
        <f t="shared" si="2"/>
        <v>5868</v>
      </c>
      <c r="BT35" s="3">
        <v>0</v>
      </c>
      <c r="BU35" s="28">
        <v>31108</v>
      </c>
      <c r="BW35" s="4">
        <f t="shared" si="4"/>
        <v>74166.5</v>
      </c>
      <c r="BX35" s="22">
        <f t="shared" si="10"/>
        <v>-2.1666292920365704E-2</v>
      </c>
      <c r="CD35" s="4">
        <f t="shared" si="5"/>
        <v>16489</v>
      </c>
      <c r="CE35" s="4">
        <f t="shared" si="6"/>
        <v>10790</v>
      </c>
      <c r="CF35" s="4">
        <f t="shared" si="7"/>
        <v>2841</v>
      </c>
      <c r="CG35" s="4">
        <f t="shared" si="8"/>
        <v>1847</v>
      </c>
      <c r="CH35" s="4">
        <f t="shared" si="9"/>
        <v>4117</v>
      </c>
      <c r="DA35"/>
      <c r="DB35" s="5">
        <f t="shared" si="3"/>
        <v>6180.541666666667</v>
      </c>
    </row>
    <row r="36" spans="2:107" x14ac:dyDescent="0.3">
      <c r="B36" s="47" t="s">
        <v>113</v>
      </c>
      <c r="C36" s="19" t="s">
        <v>445</v>
      </c>
      <c r="D36" s="4">
        <v>24</v>
      </c>
      <c r="E36" s="4">
        <v>203</v>
      </c>
      <c r="F36" s="4">
        <v>143</v>
      </c>
      <c r="G36" s="4">
        <v>16</v>
      </c>
      <c r="H36" s="4">
        <v>1295</v>
      </c>
      <c r="I36" s="4">
        <v>186</v>
      </c>
      <c r="J36" s="4">
        <v>30</v>
      </c>
      <c r="K36" s="4">
        <v>6</v>
      </c>
      <c r="L36" s="4">
        <v>101</v>
      </c>
      <c r="M36" s="4">
        <v>63</v>
      </c>
      <c r="N36" s="4">
        <v>95</v>
      </c>
      <c r="O36" s="4">
        <v>326</v>
      </c>
      <c r="P36" s="4">
        <v>142</v>
      </c>
      <c r="Q36" s="4">
        <v>53</v>
      </c>
      <c r="R36" s="4">
        <v>59</v>
      </c>
      <c r="S36" s="4">
        <v>47</v>
      </c>
      <c r="T36" s="4">
        <v>17</v>
      </c>
      <c r="U36" s="4">
        <v>35</v>
      </c>
      <c r="V36" s="4">
        <v>6</v>
      </c>
      <c r="W36" s="4">
        <v>37</v>
      </c>
      <c r="X36" s="4">
        <v>43</v>
      </c>
      <c r="Y36" s="4">
        <v>110</v>
      </c>
      <c r="Z36" s="4">
        <v>101</v>
      </c>
      <c r="AA36" s="4">
        <v>13</v>
      </c>
      <c r="AB36" s="4">
        <v>57</v>
      </c>
      <c r="AC36" s="4">
        <v>202</v>
      </c>
      <c r="AD36" s="4">
        <v>35</v>
      </c>
      <c r="AE36" s="4">
        <v>65</v>
      </c>
      <c r="AF36" s="4">
        <v>5</v>
      </c>
      <c r="AG36" s="4">
        <v>38</v>
      </c>
      <c r="AH36" s="4">
        <v>49</v>
      </c>
      <c r="AI36" s="4">
        <v>77</v>
      </c>
      <c r="AJ36" s="4">
        <v>45</v>
      </c>
      <c r="AK36" s="4">
        <v>31</v>
      </c>
      <c r="AL36" s="4">
        <v>77</v>
      </c>
      <c r="AM36" s="4">
        <v>70</v>
      </c>
      <c r="AN36" s="4">
        <v>885</v>
      </c>
      <c r="AO36" s="4">
        <v>47</v>
      </c>
      <c r="AP36" s="4">
        <v>3</v>
      </c>
      <c r="AQ36" s="4">
        <v>19</v>
      </c>
      <c r="AR36" s="4">
        <v>32</v>
      </c>
      <c r="AS36" s="4">
        <v>40</v>
      </c>
      <c r="AT36" s="4">
        <v>214</v>
      </c>
      <c r="AU36" s="4">
        <v>99</v>
      </c>
      <c r="AV36" s="4">
        <v>9</v>
      </c>
      <c r="AW36" s="4">
        <v>66</v>
      </c>
      <c r="AX36" s="4">
        <v>12</v>
      </c>
      <c r="AY36" s="4">
        <v>5</v>
      </c>
      <c r="AZ36" s="4">
        <v>49</v>
      </c>
      <c r="BA36" s="4">
        <v>54</v>
      </c>
      <c r="BB36" s="4">
        <v>2</v>
      </c>
      <c r="BC36" s="4">
        <v>10</v>
      </c>
      <c r="BD36" s="4">
        <v>45</v>
      </c>
      <c r="BE36" s="4">
        <v>0</v>
      </c>
      <c r="BF36" s="4">
        <v>0</v>
      </c>
      <c r="BG36" s="4">
        <v>0</v>
      </c>
      <c r="BH36" s="4">
        <v>1</v>
      </c>
      <c r="BI36" s="4">
        <v>2</v>
      </c>
      <c r="BJ36" s="4">
        <v>0</v>
      </c>
      <c r="BK36" s="4">
        <v>1</v>
      </c>
      <c r="BL36" s="4">
        <v>1</v>
      </c>
      <c r="BM36" s="4">
        <v>0</v>
      </c>
      <c r="BN36" s="4">
        <v>0</v>
      </c>
      <c r="BO36" s="4">
        <f t="shared" si="0"/>
        <v>60</v>
      </c>
      <c r="BP36" s="4">
        <v>104</v>
      </c>
      <c r="BQ36" s="4">
        <f t="shared" si="1"/>
        <v>137</v>
      </c>
      <c r="BR36" s="27">
        <v>5739</v>
      </c>
      <c r="BS36" s="4">
        <f t="shared" si="2"/>
        <v>5739</v>
      </c>
      <c r="BT36" s="3">
        <v>0</v>
      </c>
      <c r="BU36" s="28">
        <v>31136</v>
      </c>
      <c r="BW36" s="4">
        <f t="shared" si="4"/>
        <v>73898.5</v>
      </c>
      <c r="BX36" s="22">
        <f t="shared" si="10"/>
        <v>-1.1457427596816228E-2</v>
      </c>
      <c r="CD36" s="4">
        <f t="shared" si="5"/>
        <v>16421</v>
      </c>
      <c r="CE36" s="4">
        <f t="shared" si="6"/>
        <v>10746</v>
      </c>
      <c r="CF36" s="4">
        <f t="shared" si="7"/>
        <v>2850</v>
      </c>
      <c r="CG36" s="4">
        <f t="shared" si="8"/>
        <v>1832</v>
      </c>
      <c r="CH36" s="4">
        <f t="shared" si="9"/>
        <v>4079</v>
      </c>
      <c r="DA36"/>
      <c r="DB36" s="5">
        <f t="shared" si="3"/>
        <v>6158.208333333333</v>
      </c>
    </row>
    <row r="37" spans="2:107" x14ac:dyDescent="0.3">
      <c r="B37" s="47" t="s">
        <v>114</v>
      </c>
      <c r="C37" s="19" t="s">
        <v>446</v>
      </c>
      <c r="D37" s="4">
        <v>19</v>
      </c>
      <c r="E37" s="4">
        <v>176</v>
      </c>
      <c r="F37" s="4">
        <v>130</v>
      </c>
      <c r="G37" s="4">
        <v>35</v>
      </c>
      <c r="H37" s="4">
        <v>1172</v>
      </c>
      <c r="I37" s="4">
        <v>183</v>
      </c>
      <c r="J37" s="4">
        <v>40</v>
      </c>
      <c r="K37" s="4">
        <v>3</v>
      </c>
      <c r="L37" s="4">
        <v>118</v>
      </c>
      <c r="M37" s="4">
        <v>37</v>
      </c>
      <c r="N37" s="4">
        <v>62</v>
      </c>
      <c r="O37" s="4">
        <v>299</v>
      </c>
      <c r="P37" s="4">
        <v>105</v>
      </c>
      <c r="Q37" s="4">
        <v>52</v>
      </c>
      <c r="R37" s="4">
        <v>45</v>
      </c>
      <c r="S37" s="4">
        <v>41</v>
      </c>
      <c r="T37" s="4">
        <v>18</v>
      </c>
      <c r="U37" s="4">
        <v>37</v>
      </c>
      <c r="V37" s="4">
        <v>11</v>
      </c>
      <c r="W37" s="4">
        <v>33</v>
      </c>
      <c r="X37" s="4">
        <v>35</v>
      </c>
      <c r="Y37" s="4">
        <v>81</v>
      </c>
      <c r="Z37" s="4">
        <v>107</v>
      </c>
      <c r="AA37" s="4">
        <v>6</v>
      </c>
      <c r="AB37" s="4">
        <v>37</v>
      </c>
      <c r="AC37" s="4">
        <v>199</v>
      </c>
      <c r="AD37" s="4">
        <v>35</v>
      </c>
      <c r="AE37" s="4">
        <v>82</v>
      </c>
      <c r="AF37" s="4">
        <v>11</v>
      </c>
      <c r="AG37" s="4">
        <v>38</v>
      </c>
      <c r="AH37" s="4">
        <v>52</v>
      </c>
      <c r="AI37" s="4">
        <v>68</v>
      </c>
      <c r="AJ37" s="4">
        <v>35</v>
      </c>
      <c r="AK37" s="4">
        <v>29</v>
      </c>
      <c r="AL37" s="4">
        <v>69</v>
      </c>
      <c r="AM37" s="4">
        <v>54</v>
      </c>
      <c r="AN37" s="4">
        <v>824</v>
      </c>
      <c r="AO37" s="4">
        <v>54</v>
      </c>
      <c r="AP37" s="4">
        <v>10</v>
      </c>
      <c r="AQ37" s="4">
        <v>22</v>
      </c>
      <c r="AR37" s="4">
        <v>21</v>
      </c>
      <c r="AS37" s="4">
        <v>38</v>
      </c>
      <c r="AT37" s="4">
        <v>213</v>
      </c>
      <c r="AU37" s="4">
        <v>99</v>
      </c>
      <c r="AV37" s="4">
        <v>1</v>
      </c>
      <c r="AW37" s="4">
        <v>62</v>
      </c>
      <c r="AX37" s="4">
        <v>9</v>
      </c>
      <c r="AY37" s="4">
        <v>8</v>
      </c>
      <c r="AZ37" s="4">
        <v>56</v>
      </c>
      <c r="BA37" s="4">
        <v>54</v>
      </c>
      <c r="BB37" s="4">
        <v>3</v>
      </c>
      <c r="BC37" s="4">
        <v>10</v>
      </c>
      <c r="BD37" s="4">
        <v>45</v>
      </c>
      <c r="BE37" s="4">
        <v>2</v>
      </c>
      <c r="BF37" s="4">
        <v>0</v>
      </c>
      <c r="BG37" s="4">
        <v>1</v>
      </c>
      <c r="BH37" s="4">
        <v>0</v>
      </c>
      <c r="BI37" s="4">
        <v>2</v>
      </c>
      <c r="BJ37" s="4">
        <v>0</v>
      </c>
      <c r="BK37" s="4">
        <v>0</v>
      </c>
      <c r="BL37" s="4">
        <v>0</v>
      </c>
      <c r="BM37" s="4">
        <v>0</v>
      </c>
      <c r="BN37" s="4">
        <v>0</v>
      </c>
      <c r="BO37" s="4">
        <f t="shared" si="0"/>
        <v>60</v>
      </c>
      <c r="BP37" s="4">
        <v>112</v>
      </c>
      <c r="BQ37" s="4">
        <f t="shared" si="1"/>
        <v>121</v>
      </c>
      <c r="BR37" s="27">
        <v>5321</v>
      </c>
      <c r="BS37" s="4">
        <f t="shared" si="2"/>
        <v>5321</v>
      </c>
      <c r="BT37" s="3">
        <v>0</v>
      </c>
      <c r="BU37" s="28">
        <v>31164</v>
      </c>
      <c r="BW37" s="4">
        <f t="shared" si="4"/>
        <v>73329.5</v>
      </c>
      <c r="BX37" s="22">
        <f t="shared" si="10"/>
        <v>-2.2768463978251052E-2</v>
      </c>
      <c r="CD37" s="4">
        <f t="shared" si="5"/>
        <v>16241</v>
      </c>
      <c r="CE37" s="4">
        <f t="shared" si="6"/>
        <v>10696</v>
      </c>
      <c r="CF37" s="4">
        <f t="shared" si="7"/>
        <v>2830</v>
      </c>
      <c r="CG37" s="4">
        <f t="shared" si="8"/>
        <v>1819</v>
      </c>
      <c r="CH37" s="4">
        <f t="shared" si="9"/>
        <v>4017</v>
      </c>
      <c r="DA37"/>
      <c r="DB37" s="5">
        <f t="shared" si="3"/>
        <v>6110.791666666667</v>
      </c>
    </row>
    <row r="38" spans="2:107" x14ac:dyDescent="0.3">
      <c r="B38" s="47" t="s">
        <v>115</v>
      </c>
      <c r="C38" s="19" t="s">
        <v>447</v>
      </c>
      <c r="D38" s="4">
        <v>28</v>
      </c>
      <c r="E38" s="4">
        <v>227</v>
      </c>
      <c r="F38" s="4">
        <v>153</v>
      </c>
      <c r="G38" s="4">
        <v>45</v>
      </c>
      <c r="H38" s="4">
        <v>1454</v>
      </c>
      <c r="I38" s="4">
        <v>203</v>
      </c>
      <c r="J38" s="4">
        <v>39</v>
      </c>
      <c r="K38" s="4">
        <v>6</v>
      </c>
      <c r="L38" s="4">
        <v>119</v>
      </c>
      <c r="M38" s="4">
        <v>53</v>
      </c>
      <c r="N38" s="4">
        <v>76</v>
      </c>
      <c r="O38" s="4">
        <v>339</v>
      </c>
      <c r="P38" s="4">
        <v>136</v>
      </c>
      <c r="Q38" s="4">
        <v>60</v>
      </c>
      <c r="R38" s="4">
        <v>50</v>
      </c>
      <c r="S38" s="4">
        <v>71</v>
      </c>
      <c r="T38" s="4">
        <v>9</v>
      </c>
      <c r="U38" s="4">
        <v>50</v>
      </c>
      <c r="V38" s="4">
        <v>8</v>
      </c>
      <c r="W38" s="4">
        <v>36</v>
      </c>
      <c r="X38" s="4">
        <v>48</v>
      </c>
      <c r="Y38" s="4">
        <v>99</v>
      </c>
      <c r="Z38" s="4">
        <v>121</v>
      </c>
      <c r="AA38" s="4">
        <v>22</v>
      </c>
      <c r="AB38" s="4">
        <v>64</v>
      </c>
      <c r="AC38" s="4">
        <v>203</v>
      </c>
      <c r="AD38" s="4">
        <v>37</v>
      </c>
      <c r="AE38" s="4">
        <v>89</v>
      </c>
      <c r="AF38" s="4">
        <v>11</v>
      </c>
      <c r="AG38" s="4">
        <v>49</v>
      </c>
      <c r="AH38" s="4">
        <v>64</v>
      </c>
      <c r="AI38" s="4">
        <v>85</v>
      </c>
      <c r="AJ38" s="4">
        <v>46</v>
      </c>
      <c r="AK38" s="4">
        <v>44</v>
      </c>
      <c r="AL38" s="4">
        <v>85</v>
      </c>
      <c r="AM38" s="4">
        <v>63</v>
      </c>
      <c r="AN38" s="4">
        <v>993</v>
      </c>
      <c r="AO38" s="4">
        <v>60</v>
      </c>
      <c r="AP38" s="4">
        <v>8</v>
      </c>
      <c r="AQ38" s="4">
        <v>28</v>
      </c>
      <c r="AR38" s="4">
        <v>41</v>
      </c>
      <c r="AS38" s="4">
        <v>41</v>
      </c>
      <c r="AT38" s="4">
        <v>230</v>
      </c>
      <c r="AU38" s="4">
        <v>106</v>
      </c>
      <c r="AV38" s="4">
        <v>4</v>
      </c>
      <c r="AW38" s="4">
        <v>79</v>
      </c>
      <c r="AX38" s="4">
        <v>5</v>
      </c>
      <c r="AY38" s="4">
        <v>7</v>
      </c>
      <c r="AZ38" s="4">
        <v>63</v>
      </c>
      <c r="BA38" s="4">
        <v>54</v>
      </c>
      <c r="BB38" s="4">
        <v>4</v>
      </c>
      <c r="BC38" s="4">
        <v>6</v>
      </c>
      <c r="BD38" s="4">
        <v>45</v>
      </c>
      <c r="BE38" s="4">
        <v>1</v>
      </c>
      <c r="BF38" s="4">
        <v>0</v>
      </c>
      <c r="BG38" s="4">
        <v>0</v>
      </c>
      <c r="BH38" s="4">
        <v>0</v>
      </c>
      <c r="BI38" s="4">
        <v>2</v>
      </c>
      <c r="BJ38" s="4">
        <v>0</v>
      </c>
      <c r="BK38" s="4">
        <v>1</v>
      </c>
      <c r="BL38" s="4">
        <v>0</v>
      </c>
      <c r="BM38" s="4">
        <v>1</v>
      </c>
      <c r="BN38" s="4">
        <v>0</v>
      </c>
      <c r="BO38" s="4">
        <f t="shared" si="0"/>
        <v>56</v>
      </c>
      <c r="BP38" s="4">
        <v>113</v>
      </c>
      <c r="BQ38" s="4">
        <f t="shared" si="1"/>
        <v>140</v>
      </c>
      <c r="BR38" s="27">
        <v>6324</v>
      </c>
      <c r="BS38" s="4">
        <f t="shared" si="2"/>
        <v>6324</v>
      </c>
      <c r="BT38" s="3">
        <v>0</v>
      </c>
      <c r="BU38" s="28">
        <v>31199</v>
      </c>
      <c r="BW38" s="4">
        <f t="shared" si="4"/>
        <v>73494.5</v>
      </c>
      <c r="BX38" s="22">
        <f t="shared" si="10"/>
        <v>-3.4136308678967553E-2</v>
      </c>
      <c r="CD38" s="4">
        <f t="shared" si="5"/>
        <v>16296.5</v>
      </c>
      <c r="CE38" s="4">
        <f t="shared" si="6"/>
        <v>10810</v>
      </c>
      <c r="CF38" s="4">
        <f t="shared" si="7"/>
        <v>2811.5</v>
      </c>
      <c r="CG38" s="4">
        <f t="shared" si="8"/>
        <v>1820</v>
      </c>
      <c r="CH38" s="4">
        <f t="shared" si="9"/>
        <v>3980</v>
      </c>
      <c r="DA38"/>
      <c r="DB38" s="5">
        <f t="shared" si="3"/>
        <v>6124.541666666667</v>
      </c>
    </row>
    <row r="39" spans="2:107" x14ac:dyDescent="0.3">
      <c r="B39" s="47" t="s">
        <v>116</v>
      </c>
      <c r="C39" s="19" t="s">
        <v>448</v>
      </c>
      <c r="D39" s="4">
        <v>20</v>
      </c>
      <c r="E39" s="4">
        <v>176</v>
      </c>
      <c r="F39" s="4">
        <v>127</v>
      </c>
      <c r="G39" s="4">
        <v>28</v>
      </c>
      <c r="H39" s="4">
        <v>1141</v>
      </c>
      <c r="I39" s="4">
        <v>172</v>
      </c>
      <c r="J39" s="4">
        <v>34</v>
      </c>
      <c r="K39" s="4">
        <v>4</v>
      </c>
      <c r="L39" s="4">
        <v>88</v>
      </c>
      <c r="M39" s="4">
        <v>51</v>
      </c>
      <c r="N39" s="4">
        <v>70</v>
      </c>
      <c r="O39" s="4">
        <v>337</v>
      </c>
      <c r="P39" s="4">
        <v>124</v>
      </c>
      <c r="Q39" s="4">
        <v>52</v>
      </c>
      <c r="R39" s="4">
        <v>40</v>
      </c>
      <c r="S39" s="4">
        <v>55</v>
      </c>
      <c r="T39" s="4">
        <v>20</v>
      </c>
      <c r="U39" s="4">
        <v>35</v>
      </c>
      <c r="V39" s="4">
        <v>8</v>
      </c>
      <c r="W39" s="4">
        <v>28</v>
      </c>
      <c r="X39" s="4">
        <v>30</v>
      </c>
      <c r="Y39" s="4">
        <v>85</v>
      </c>
      <c r="Z39" s="4">
        <v>100</v>
      </c>
      <c r="AA39" s="4">
        <v>12</v>
      </c>
      <c r="AB39" s="4">
        <v>55</v>
      </c>
      <c r="AC39" s="4">
        <v>178</v>
      </c>
      <c r="AD39" s="4">
        <v>44</v>
      </c>
      <c r="AE39" s="4">
        <v>67</v>
      </c>
      <c r="AF39" s="4">
        <v>8</v>
      </c>
      <c r="AG39" s="4">
        <v>37</v>
      </c>
      <c r="AH39" s="4">
        <v>42</v>
      </c>
      <c r="AI39" s="4">
        <v>66</v>
      </c>
      <c r="AJ39" s="4">
        <v>42</v>
      </c>
      <c r="AK39" s="4">
        <v>28</v>
      </c>
      <c r="AL39" s="4">
        <v>87</v>
      </c>
      <c r="AM39" s="4">
        <v>38</v>
      </c>
      <c r="AN39" s="4">
        <v>820</v>
      </c>
      <c r="AO39" s="4">
        <v>61</v>
      </c>
      <c r="AP39" s="4">
        <v>9</v>
      </c>
      <c r="AQ39" s="4">
        <v>26</v>
      </c>
      <c r="AR39" s="4">
        <v>24</v>
      </c>
      <c r="AS39" s="4">
        <v>26</v>
      </c>
      <c r="AT39" s="4">
        <v>199</v>
      </c>
      <c r="AU39" s="4">
        <v>88</v>
      </c>
      <c r="AV39" s="4">
        <v>3</v>
      </c>
      <c r="AW39" s="4">
        <v>71</v>
      </c>
      <c r="AX39" s="4">
        <v>4</v>
      </c>
      <c r="AY39" s="4">
        <v>3</v>
      </c>
      <c r="AZ39" s="4">
        <v>61</v>
      </c>
      <c r="BA39" s="4">
        <v>46</v>
      </c>
      <c r="BB39" s="4">
        <v>4</v>
      </c>
      <c r="BC39" s="4">
        <v>9</v>
      </c>
      <c r="BD39" s="4">
        <v>39</v>
      </c>
      <c r="BE39" s="4">
        <v>1</v>
      </c>
      <c r="BF39" s="4">
        <v>0</v>
      </c>
      <c r="BG39" s="4">
        <v>0</v>
      </c>
      <c r="BH39" s="4">
        <v>1</v>
      </c>
      <c r="BI39" s="4">
        <v>2</v>
      </c>
      <c r="BJ39" s="4">
        <v>0</v>
      </c>
      <c r="BK39" s="4">
        <v>0</v>
      </c>
      <c r="BL39" s="4">
        <v>3</v>
      </c>
      <c r="BM39" s="4">
        <v>0</v>
      </c>
      <c r="BN39" s="4">
        <v>0</v>
      </c>
      <c r="BO39" s="4">
        <f t="shared" si="0"/>
        <v>55</v>
      </c>
      <c r="BP39" s="4">
        <v>98</v>
      </c>
      <c r="BQ39" s="4">
        <f t="shared" si="1"/>
        <v>167</v>
      </c>
      <c r="BR39" s="27">
        <v>5294</v>
      </c>
      <c r="BS39" s="4">
        <f t="shared" si="2"/>
        <v>5294</v>
      </c>
      <c r="BT39" s="3">
        <v>0</v>
      </c>
      <c r="BU39" s="28">
        <v>31227</v>
      </c>
      <c r="BW39" s="4">
        <f t="shared" si="4"/>
        <v>72360.5</v>
      </c>
      <c r="BX39" s="22">
        <f t="shared" si="10"/>
        <v>-4.9189267318406338E-2</v>
      </c>
      <c r="CD39" s="4">
        <f t="shared" si="5"/>
        <v>15992.5</v>
      </c>
      <c r="CE39" s="4">
        <f t="shared" si="6"/>
        <v>10746</v>
      </c>
      <c r="CF39" s="4">
        <f t="shared" si="7"/>
        <v>2746.5</v>
      </c>
      <c r="CG39" s="4">
        <f t="shared" si="8"/>
        <v>1786</v>
      </c>
      <c r="CH39" s="4">
        <f t="shared" si="9"/>
        <v>3926</v>
      </c>
      <c r="CZ39" s="70">
        <v>31199</v>
      </c>
      <c r="DA39" s="71">
        <f t="shared" ref="DA39:DA102" si="11">AVERAGE(BS4:BS39)</f>
        <v>6105.708333333333</v>
      </c>
      <c r="DB39" s="71">
        <f t="shared" si="3"/>
        <v>6030.041666666667</v>
      </c>
      <c r="DC39" s="72">
        <f t="shared" ref="DC39:DC102" si="12">BS39</f>
        <v>5294</v>
      </c>
    </row>
    <row r="40" spans="2:107" x14ac:dyDescent="0.3">
      <c r="B40" s="47" t="s">
        <v>117</v>
      </c>
      <c r="C40" s="19" t="s">
        <v>451</v>
      </c>
      <c r="D40" s="4">
        <v>29</v>
      </c>
      <c r="E40" s="4">
        <v>202</v>
      </c>
      <c r="F40" s="4">
        <v>196</v>
      </c>
      <c r="G40" s="4">
        <v>37</v>
      </c>
      <c r="H40" s="4">
        <v>1519</v>
      </c>
      <c r="I40" s="4">
        <v>204</v>
      </c>
      <c r="J40" s="4">
        <v>36</v>
      </c>
      <c r="K40" s="4">
        <v>5</v>
      </c>
      <c r="L40" s="4">
        <v>137</v>
      </c>
      <c r="M40" s="4">
        <v>64</v>
      </c>
      <c r="N40" s="4">
        <v>98</v>
      </c>
      <c r="O40" s="4">
        <v>375</v>
      </c>
      <c r="P40" s="4">
        <v>180</v>
      </c>
      <c r="Q40" s="4">
        <v>48</v>
      </c>
      <c r="R40" s="4">
        <v>62</v>
      </c>
      <c r="S40" s="4">
        <v>69</v>
      </c>
      <c r="T40" s="4">
        <v>26</v>
      </c>
      <c r="U40" s="4">
        <v>52</v>
      </c>
      <c r="V40" s="4">
        <v>8</v>
      </c>
      <c r="W40" s="4">
        <v>51</v>
      </c>
      <c r="X40" s="4">
        <v>60</v>
      </c>
      <c r="Y40" s="4">
        <v>101</v>
      </c>
      <c r="Z40" s="4">
        <v>145</v>
      </c>
      <c r="AA40" s="4">
        <v>13</v>
      </c>
      <c r="AB40" s="4">
        <v>73</v>
      </c>
      <c r="AC40" s="4">
        <v>231</v>
      </c>
      <c r="AD40" s="4">
        <v>42</v>
      </c>
      <c r="AE40" s="4">
        <v>60</v>
      </c>
      <c r="AF40" s="4">
        <v>14</v>
      </c>
      <c r="AG40" s="4">
        <v>53</v>
      </c>
      <c r="AH40" s="4">
        <v>54</v>
      </c>
      <c r="AI40" s="4">
        <v>104</v>
      </c>
      <c r="AJ40" s="4">
        <v>55</v>
      </c>
      <c r="AK40" s="4">
        <v>43</v>
      </c>
      <c r="AL40" s="4">
        <v>96</v>
      </c>
      <c r="AM40" s="4">
        <v>51</v>
      </c>
      <c r="AN40" s="4">
        <v>928</v>
      </c>
      <c r="AO40" s="4">
        <v>69</v>
      </c>
      <c r="AP40" s="4">
        <v>13</v>
      </c>
      <c r="AQ40" s="4">
        <v>40</v>
      </c>
      <c r="AR40" s="4">
        <v>28</v>
      </c>
      <c r="AS40" s="4">
        <v>40</v>
      </c>
      <c r="AT40" s="4">
        <v>283</v>
      </c>
      <c r="AU40" s="4">
        <v>114</v>
      </c>
      <c r="AV40" s="4">
        <v>10</v>
      </c>
      <c r="AW40" s="4">
        <v>70</v>
      </c>
      <c r="AX40" s="4">
        <v>13</v>
      </c>
      <c r="AY40" s="4">
        <v>10</v>
      </c>
      <c r="AZ40" s="4">
        <v>86</v>
      </c>
      <c r="BA40" s="4">
        <v>49</v>
      </c>
      <c r="BB40" s="4">
        <v>4</v>
      </c>
      <c r="BC40" s="4">
        <v>15</v>
      </c>
      <c r="BD40" s="4">
        <v>61</v>
      </c>
      <c r="BE40" s="4">
        <v>3</v>
      </c>
      <c r="BF40" s="4">
        <v>0</v>
      </c>
      <c r="BG40" s="4">
        <v>1</v>
      </c>
      <c r="BH40" s="4">
        <v>0</v>
      </c>
      <c r="BI40" s="4">
        <v>9</v>
      </c>
      <c r="BJ40" s="4">
        <v>2</v>
      </c>
      <c r="BK40" s="4">
        <v>0</v>
      </c>
      <c r="BL40" s="4">
        <v>0</v>
      </c>
      <c r="BM40" s="4">
        <v>0</v>
      </c>
      <c r="BN40" s="4">
        <v>1</v>
      </c>
      <c r="BO40" s="4">
        <f t="shared" si="0"/>
        <v>92</v>
      </c>
      <c r="BP40" s="4">
        <v>104</v>
      </c>
      <c r="BQ40" s="4">
        <f t="shared" si="1"/>
        <v>202</v>
      </c>
      <c r="BR40" s="27">
        <v>6748</v>
      </c>
      <c r="BS40" s="4">
        <f t="shared" si="2"/>
        <v>6748</v>
      </c>
      <c r="BT40" s="3">
        <v>0</v>
      </c>
      <c r="BU40" s="28">
        <v>31262</v>
      </c>
      <c r="BW40" s="4">
        <f t="shared" si="4"/>
        <v>71821.5</v>
      </c>
      <c r="BX40" s="22">
        <f t="shared" si="10"/>
        <v>-6.0690277523475666E-2</v>
      </c>
      <c r="CD40" s="4">
        <f t="shared" si="5"/>
        <v>15872.5</v>
      </c>
      <c r="CE40" s="4">
        <f t="shared" si="6"/>
        <v>10649</v>
      </c>
      <c r="CF40" s="4">
        <f t="shared" si="7"/>
        <v>2717.5</v>
      </c>
      <c r="CG40" s="4">
        <f t="shared" si="8"/>
        <v>1797</v>
      </c>
      <c r="CH40" s="4">
        <f t="shared" si="9"/>
        <v>3947</v>
      </c>
      <c r="CZ40" s="70">
        <v>31229</v>
      </c>
      <c r="DA40" s="5">
        <f t="shared" si="11"/>
        <v>6127.5694444444443</v>
      </c>
      <c r="DB40" s="5">
        <f t="shared" si="3"/>
        <v>5985.125</v>
      </c>
      <c r="DC40" s="72">
        <f t="shared" si="12"/>
        <v>6748</v>
      </c>
    </row>
    <row r="41" spans="2:107" x14ac:dyDescent="0.3">
      <c r="B41" s="47" t="s">
        <v>118</v>
      </c>
      <c r="C41" s="19" t="s">
        <v>438</v>
      </c>
      <c r="D41" s="4">
        <v>22</v>
      </c>
      <c r="E41" s="4">
        <v>193</v>
      </c>
      <c r="F41" s="4">
        <v>140</v>
      </c>
      <c r="G41" s="4">
        <v>28</v>
      </c>
      <c r="H41" s="4">
        <v>1266</v>
      </c>
      <c r="I41" s="4">
        <v>155</v>
      </c>
      <c r="J41" s="4">
        <v>35</v>
      </c>
      <c r="K41" s="4">
        <v>3</v>
      </c>
      <c r="L41" s="4">
        <v>96</v>
      </c>
      <c r="M41" s="4">
        <v>49</v>
      </c>
      <c r="N41" s="4">
        <v>61</v>
      </c>
      <c r="O41" s="4">
        <v>271</v>
      </c>
      <c r="P41" s="4">
        <v>144</v>
      </c>
      <c r="Q41" s="4">
        <v>42</v>
      </c>
      <c r="R41" s="4">
        <v>49</v>
      </c>
      <c r="S41" s="4">
        <v>53</v>
      </c>
      <c r="T41" s="4">
        <v>21</v>
      </c>
      <c r="U41" s="4">
        <v>44</v>
      </c>
      <c r="V41" s="4">
        <v>17</v>
      </c>
      <c r="W41" s="4">
        <v>29</v>
      </c>
      <c r="X41" s="4">
        <v>38</v>
      </c>
      <c r="Y41" s="4">
        <v>111</v>
      </c>
      <c r="Z41" s="4">
        <v>100</v>
      </c>
      <c r="AA41" s="4">
        <v>12</v>
      </c>
      <c r="AB41" s="4">
        <v>65</v>
      </c>
      <c r="AC41" s="4">
        <v>161</v>
      </c>
      <c r="AD41" s="4">
        <v>29</v>
      </c>
      <c r="AE41" s="4">
        <v>80</v>
      </c>
      <c r="AF41" s="4">
        <v>13</v>
      </c>
      <c r="AG41" s="4">
        <v>52</v>
      </c>
      <c r="AH41" s="4">
        <v>48</v>
      </c>
      <c r="AI41" s="4">
        <v>79</v>
      </c>
      <c r="AJ41" s="4">
        <v>49</v>
      </c>
      <c r="AK41" s="4">
        <v>37</v>
      </c>
      <c r="AL41" s="4">
        <v>97</v>
      </c>
      <c r="AM41" s="4">
        <v>45</v>
      </c>
      <c r="AN41" s="4">
        <v>768</v>
      </c>
      <c r="AO41" s="4">
        <v>57</v>
      </c>
      <c r="AP41" s="4">
        <v>5</v>
      </c>
      <c r="AQ41" s="4">
        <v>25</v>
      </c>
      <c r="AR41" s="4">
        <v>24</v>
      </c>
      <c r="AS41" s="4">
        <v>24</v>
      </c>
      <c r="AT41" s="4">
        <v>270</v>
      </c>
      <c r="AU41" s="4">
        <v>89</v>
      </c>
      <c r="AV41" s="4">
        <v>11</v>
      </c>
      <c r="AW41" s="4">
        <v>77</v>
      </c>
      <c r="AX41" s="4">
        <v>2</v>
      </c>
      <c r="AY41" s="4">
        <v>10</v>
      </c>
      <c r="AZ41" s="4">
        <v>66</v>
      </c>
      <c r="BA41" s="4">
        <v>35</v>
      </c>
      <c r="BB41" s="4">
        <v>5</v>
      </c>
      <c r="BC41" s="4">
        <v>8</v>
      </c>
      <c r="BD41" s="4">
        <v>44</v>
      </c>
      <c r="BE41" s="4">
        <v>0</v>
      </c>
      <c r="BF41" s="4">
        <v>0</v>
      </c>
      <c r="BG41" s="4">
        <v>0</v>
      </c>
      <c r="BH41" s="4">
        <v>0</v>
      </c>
      <c r="BI41" s="4">
        <v>7</v>
      </c>
      <c r="BJ41" s="4">
        <v>0</v>
      </c>
      <c r="BK41" s="4">
        <v>3</v>
      </c>
      <c r="BL41" s="4">
        <v>3</v>
      </c>
      <c r="BM41" s="4">
        <v>0</v>
      </c>
      <c r="BN41" s="4">
        <v>0</v>
      </c>
      <c r="BO41" s="4">
        <f t="shared" si="0"/>
        <v>65</v>
      </c>
      <c r="BP41" s="4">
        <v>115</v>
      </c>
      <c r="BQ41" s="4">
        <f t="shared" si="1"/>
        <v>145</v>
      </c>
      <c r="BR41" s="27">
        <v>5527</v>
      </c>
      <c r="BS41" s="4">
        <f t="shared" si="2"/>
        <v>5527</v>
      </c>
      <c r="BT41" s="3">
        <v>0</v>
      </c>
      <c r="BU41" s="28">
        <v>31290</v>
      </c>
      <c r="BW41" s="4">
        <f t="shared" si="4"/>
        <v>71601.5</v>
      </c>
      <c r="BX41" s="22">
        <f t="shared" si="10"/>
        <v>-4.2338197333048E-2</v>
      </c>
      <c r="CD41" s="4">
        <f t="shared" si="5"/>
        <v>15874.5</v>
      </c>
      <c r="CE41" s="4">
        <f t="shared" si="6"/>
        <v>10617</v>
      </c>
      <c r="CF41" s="4">
        <f t="shared" si="7"/>
        <v>2806.5</v>
      </c>
      <c r="CG41" s="4">
        <f t="shared" si="8"/>
        <v>1780</v>
      </c>
      <c r="CH41" s="4">
        <f t="shared" si="9"/>
        <v>3929</v>
      </c>
      <c r="CZ41" s="70">
        <v>31260</v>
      </c>
      <c r="DA41" s="5">
        <f t="shared" si="11"/>
        <v>6116.1805555555557</v>
      </c>
      <c r="DB41" s="5">
        <f t="shared" si="3"/>
        <v>5966.791666666667</v>
      </c>
      <c r="DC41" s="72">
        <f t="shared" si="12"/>
        <v>5527</v>
      </c>
    </row>
    <row r="42" spans="2:107" x14ac:dyDescent="0.3">
      <c r="B42" s="47" t="s">
        <v>119</v>
      </c>
      <c r="C42" s="19" t="s">
        <v>439</v>
      </c>
      <c r="D42" s="4">
        <v>28</v>
      </c>
      <c r="E42" s="4">
        <v>232</v>
      </c>
      <c r="F42" s="4">
        <v>189</v>
      </c>
      <c r="G42" s="4">
        <v>33</v>
      </c>
      <c r="H42" s="4">
        <v>1426</v>
      </c>
      <c r="I42" s="4">
        <v>209</v>
      </c>
      <c r="J42" s="4">
        <v>42</v>
      </c>
      <c r="K42" s="4">
        <v>5</v>
      </c>
      <c r="L42" s="4">
        <v>110</v>
      </c>
      <c r="M42" s="4">
        <v>53</v>
      </c>
      <c r="N42" s="4">
        <v>79</v>
      </c>
      <c r="O42" s="4">
        <v>305</v>
      </c>
      <c r="P42" s="4">
        <v>116</v>
      </c>
      <c r="Q42" s="4">
        <v>52</v>
      </c>
      <c r="R42" s="4">
        <v>74</v>
      </c>
      <c r="S42" s="4">
        <v>69</v>
      </c>
      <c r="T42" s="4">
        <v>25</v>
      </c>
      <c r="U42" s="4">
        <v>49</v>
      </c>
      <c r="V42" s="4">
        <v>10</v>
      </c>
      <c r="W42" s="4">
        <v>45</v>
      </c>
      <c r="X42" s="4">
        <v>58</v>
      </c>
      <c r="Y42" s="4">
        <v>121</v>
      </c>
      <c r="Z42" s="4">
        <v>132</v>
      </c>
      <c r="AA42" s="4">
        <v>10</v>
      </c>
      <c r="AB42" s="4">
        <v>55</v>
      </c>
      <c r="AC42" s="4">
        <v>198</v>
      </c>
      <c r="AD42" s="4">
        <v>45</v>
      </c>
      <c r="AE42" s="4">
        <v>85</v>
      </c>
      <c r="AF42" s="4">
        <v>15</v>
      </c>
      <c r="AG42" s="4">
        <v>63</v>
      </c>
      <c r="AH42" s="4">
        <v>58</v>
      </c>
      <c r="AI42" s="4">
        <v>118</v>
      </c>
      <c r="AJ42" s="4">
        <v>53</v>
      </c>
      <c r="AK42" s="4">
        <v>30</v>
      </c>
      <c r="AL42" s="4">
        <v>77</v>
      </c>
      <c r="AM42" s="4">
        <v>41</v>
      </c>
      <c r="AN42" s="4">
        <v>833</v>
      </c>
      <c r="AO42" s="4">
        <v>68</v>
      </c>
      <c r="AP42" s="4">
        <v>11</v>
      </c>
      <c r="AQ42" s="4">
        <v>29</v>
      </c>
      <c r="AR42" s="4">
        <v>35</v>
      </c>
      <c r="AS42" s="4">
        <v>45</v>
      </c>
      <c r="AT42" s="4">
        <v>244</v>
      </c>
      <c r="AU42" s="4">
        <v>109</v>
      </c>
      <c r="AV42" s="4">
        <v>5</v>
      </c>
      <c r="AW42" s="4">
        <v>88</v>
      </c>
      <c r="AX42" s="4">
        <v>4</v>
      </c>
      <c r="AY42" s="4">
        <v>9</v>
      </c>
      <c r="AZ42" s="4">
        <v>103</v>
      </c>
      <c r="BA42" s="4">
        <v>53</v>
      </c>
      <c r="BB42" s="4">
        <v>2</v>
      </c>
      <c r="BC42" s="4">
        <v>13</v>
      </c>
      <c r="BD42" s="4">
        <v>42</v>
      </c>
      <c r="BE42" s="4">
        <v>0</v>
      </c>
      <c r="BF42" s="4">
        <v>0</v>
      </c>
      <c r="BG42" s="4">
        <v>0</v>
      </c>
      <c r="BH42" s="4">
        <v>0</v>
      </c>
      <c r="BI42" s="4">
        <v>12</v>
      </c>
      <c r="BJ42" s="4">
        <v>0</v>
      </c>
      <c r="BK42" s="4">
        <v>0</v>
      </c>
      <c r="BL42" s="4">
        <v>2</v>
      </c>
      <c r="BM42" s="4">
        <v>0</v>
      </c>
      <c r="BN42" s="4">
        <v>1</v>
      </c>
      <c r="BO42" s="4">
        <f t="shared" si="0"/>
        <v>70</v>
      </c>
      <c r="BP42" s="4">
        <v>104</v>
      </c>
      <c r="BQ42" s="4">
        <f t="shared" si="1"/>
        <v>215</v>
      </c>
      <c r="BR42" s="27">
        <v>6337</v>
      </c>
      <c r="BS42" s="4">
        <f t="shared" si="2"/>
        <v>6337</v>
      </c>
      <c r="BT42" s="3">
        <v>0</v>
      </c>
      <c r="BU42" s="28">
        <v>31318</v>
      </c>
      <c r="BW42" s="4">
        <f t="shared" si="4"/>
        <v>71598</v>
      </c>
      <c r="BX42" s="22">
        <f t="shared" si="10"/>
        <v>-3.2243675954773732E-2</v>
      </c>
      <c r="CD42" s="4">
        <f t="shared" si="5"/>
        <v>15904</v>
      </c>
      <c r="CE42" s="4">
        <f t="shared" si="6"/>
        <v>10523</v>
      </c>
      <c r="CF42" s="4">
        <f t="shared" si="7"/>
        <v>2827</v>
      </c>
      <c r="CG42" s="4">
        <f t="shared" si="8"/>
        <v>1800</v>
      </c>
      <c r="CH42" s="4">
        <f t="shared" si="9"/>
        <v>3910</v>
      </c>
      <c r="CZ42" s="70">
        <v>31291</v>
      </c>
      <c r="DA42" s="5">
        <f t="shared" si="11"/>
        <v>6075.041666666667</v>
      </c>
      <c r="DB42" s="5">
        <f t="shared" si="3"/>
        <v>5966.5</v>
      </c>
      <c r="DC42" s="72">
        <f t="shared" si="12"/>
        <v>6337</v>
      </c>
    </row>
    <row r="43" spans="2:107" x14ac:dyDescent="0.3">
      <c r="B43" s="47" t="s">
        <v>120</v>
      </c>
      <c r="C43" s="19" t="s">
        <v>440</v>
      </c>
      <c r="D43" s="4">
        <v>36</v>
      </c>
      <c r="E43" s="4">
        <v>352</v>
      </c>
      <c r="F43" s="4">
        <v>222</v>
      </c>
      <c r="G43" s="4">
        <v>38</v>
      </c>
      <c r="H43" s="4">
        <v>2125</v>
      </c>
      <c r="I43" s="4">
        <v>310</v>
      </c>
      <c r="J43" s="4">
        <v>53</v>
      </c>
      <c r="K43" s="4">
        <v>8</v>
      </c>
      <c r="L43" s="4">
        <v>190</v>
      </c>
      <c r="M43" s="4">
        <v>68</v>
      </c>
      <c r="N43" s="4">
        <v>114</v>
      </c>
      <c r="O43" s="4">
        <v>465</v>
      </c>
      <c r="P43" s="4">
        <v>210</v>
      </c>
      <c r="Q43" s="4">
        <v>84</v>
      </c>
      <c r="R43" s="4">
        <v>94</v>
      </c>
      <c r="S43" s="4">
        <v>73</v>
      </c>
      <c r="T43" s="4">
        <v>22</v>
      </c>
      <c r="U43" s="4">
        <v>56</v>
      </c>
      <c r="V43" s="4">
        <v>26</v>
      </c>
      <c r="W43" s="4">
        <v>67</v>
      </c>
      <c r="X43" s="4">
        <v>79</v>
      </c>
      <c r="Y43" s="4">
        <v>157</v>
      </c>
      <c r="Z43" s="4">
        <v>208</v>
      </c>
      <c r="AA43" s="4">
        <v>23</v>
      </c>
      <c r="AB43" s="4">
        <v>95</v>
      </c>
      <c r="AC43" s="4">
        <v>319</v>
      </c>
      <c r="AD43" s="4">
        <v>46</v>
      </c>
      <c r="AE43" s="4">
        <v>114</v>
      </c>
      <c r="AF43" s="4">
        <v>24</v>
      </c>
      <c r="AG43" s="4">
        <v>101</v>
      </c>
      <c r="AH43" s="4">
        <v>76</v>
      </c>
      <c r="AI43" s="4">
        <v>155</v>
      </c>
      <c r="AJ43" s="4">
        <v>75</v>
      </c>
      <c r="AK43" s="4">
        <v>49</v>
      </c>
      <c r="AL43" s="4">
        <v>133</v>
      </c>
      <c r="AM43" s="4">
        <v>90</v>
      </c>
      <c r="AN43" s="4">
        <v>1348</v>
      </c>
      <c r="AO43" s="4">
        <v>126</v>
      </c>
      <c r="AP43" s="4">
        <v>8</v>
      </c>
      <c r="AQ43" s="4">
        <v>38</v>
      </c>
      <c r="AR43" s="4">
        <v>46</v>
      </c>
      <c r="AS43" s="4">
        <v>54</v>
      </c>
      <c r="AT43" s="4">
        <v>419</v>
      </c>
      <c r="AU43" s="4">
        <v>167</v>
      </c>
      <c r="AV43" s="4">
        <v>7</v>
      </c>
      <c r="AW43" s="4">
        <v>109</v>
      </c>
      <c r="AX43" s="4">
        <v>2</v>
      </c>
      <c r="AY43" s="4">
        <v>7</v>
      </c>
      <c r="AZ43" s="4">
        <v>82</v>
      </c>
      <c r="BA43" s="4">
        <v>87</v>
      </c>
      <c r="BB43" s="4">
        <v>7</v>
      </c>
      <c r="BC43" s="4">
        <v>14</v>
      </c>
      <c r="BD43" s="4">
        <v>75</v>
      </c>
      <c r="BE43" s="4">
        <v>1</v>
      </c>
      <c r="BF43" s="4">
        <v>0</v>
      </c>
      <c r="BG43" s="4">
        <v>0</v>
      </c>
      <c r="BH43" s="4">
        <v>3</v>
      </c>
      <c r="BI43" s="4">
        <v>16</v>
      </c>
      <c r="BJ43" s="4">
        <v>0</v>
      </c>
      <c r="BK43" s="4">
        <v>0</v>
      </c>
      <c r="BL43" s="4">
        <v>1</v>
      </c>
      <c r="BM43" s="4">
        <v>0</v>
      </c>
      <c r="BN43" s="4">
        <v>3</v>
      </c>
      <c r="BO43" s="4">
        <f t="shared" si="0"/>
        <v>113</v>
      </c>
      <c r="BP43" s="4">
        <v>136</v>
      </c>
      <c r="BQ43" s="4">
        <f t="shared" si="1"/>
        <v>204</v>
      </c>
      <c r="BR43" s="27">
        <v>9317</v>
      </c>
      <c r="BS43" s="4">
        <f t="shared" si="2"/>
        <v>9317</v>
      </c>
      <c r="BT43" s="3">
        <v>0</v>
      </c>
      <c r="BU43" s="28">
        <v>31353</v>
      </c>
      <c r="BW43" s="4">
        <f t="shared" si="4"/>
        <v>72794</v>
      </c>
      <c r="BX43" s="22">
        <f t="shared" si="10"/>
        <v>-3.4261341399507761E-2</v>
      </c>
      <c r="CD43" s="4">
        <f t="shared" si="5"/>
        <v>16245</v>
      </c>
      <c r="CE43" s="4">
        <f t="shared" si="6"/>
        <v>10705</v>
      </c>
      <c r="CF43" s="4">
        <f t="shared" si="7"/>
        <v>2923</v>
      </c>
      <c r="CG43" s="4">
        <f t="shared" si="8"/>
        <v>1829</v>
      </c>
      <c r="CH43" s="4">
        <f t="shared" si="9"/>
        <v>3946</v>
      </c>
      <c r="CZ43" s="70">
        <v>31321</v>
      </c>
      <c r="DA43" s="5">
        <f t="shared" si="11"/>
        <v>6161.7361111111113</v>
      </c>
      <c r="DB43" s="5">
        <f t="shared" si="3"/>
        <v>6066.166666666667</v>
      </c>
      <c r="DC43" s="72">
        <f t="shared" si="12"/>
        <v>9317</v>
      </c>
    </row>
    <row r="44" spans="2:107" x14ac:dyDescent="0.3">
      <c r="B44" s="47" t="s">
        <v>121</v>
      </c>
      <c r="C44" s="19" t="s">
        <v>441</v>
      </c>
      <c r="D44" s="4">
        <v>14</v>
      </c>
      <c r="E44" s="4">
        <v>182</v>
      </c>
      <c r="F44" s="4">
        <v>125</v>
      </c>
      <c r="G44" s="4">
        <v>20</v>
      </c>
      <c r="H44" s="4">
        <v>957</v>
      </c>
      <c r="I44" s="4">
        <v>139</v>
      </c>
      <c r="J44" s="4">
        <v>28</v>
      </c>
      <c r="K44" s="4">
        <v>4</v>
      </c>
      <c r="L44" s="4">
        <v>86</v>
      </c>
      <c r="M44" s="4">
        <v>35</v>
      </c>
      <c r="N44" s="4">
        <v>59</v>
      </c>
      <c r="O44" s="4">
        <v>215</v>
      </c>
      <c r="P44" s="4">
        <v>95</v>
      </c>
      <c r="Q44" s="4">
        <v>38</v>
      </c>
      <c r="R44" s="4">
        <v>34</v>
      </c>
      <c r="S44" s="4">
        <v>48</v>
      </c>
      <c r="T44" s="4">
        <v>6</v>
      </c>
      <c r="U44" s="4">
        <v>23</v>
      </c>
      <c r="V44" s="4">
        <v>8</v>
      </c>
      <c r="W44" s="4">
        <v>25</v>
      </c>
      <c r="X44" s="4">
        <v>29</v>
      </c>
      <c r="Y44" s="4">
        <v>93</v>
      </c>
      <c r="Z44" s="4">
        <v>88</v>
      </c>
      <c r="AA44" s="4">
        <v>8</v>
      </c>
      <c r="AB44" s="4">
        <v>39</v>
      </c>
      <c r="AC44" s="4">
        <v>176</v>
      </c>
      <c r="AD44" s="4">
        <v>17</v>
      </c>
      <c r="AE44" s="4">
        <v>60</v>
      </c>
      <c r="AF44" s="4">
        <v>11</v>
      </c>
      <c r="AG44" s="4">
        <v>43</v>
      </c>
      <c r="AH44" s="4">
        <v>37</v>
      </c>
      <c r="AI44" s="4">
        <v>61</v>
      </c>
      <c r="AJ44" s="4">
        <v>34</v>
      </c>
      <c r="AK44" s="4">
        <v>24</v>
      </c>
      <c r="AL44" s="4">
        <v>79</v>
      </c>
      <c r="AM44" s="4">
        <v>45</v>
      </c>
      <c r="AN44" s="4">
        <v>704</v>
      </c>
      <c r="AO44" s="4">
        <v>46</v>
      </c>
      <c r="AP44" s="4">
        <v>2</v>
      </c>
      <c r="AQ44" s="4">
        <v>15</v>
      </c>
      <c r="AR44" s="4">
        <v>28</v>
      </c>
      <c r="AS44" s="4">
        <v>19</v>
      </c>
      <c r="AT44" s="4">
        <v>205</v>
      </c>
      <c r="AU44" s="4">
        <v>78</v>
      </c>
      <c r="AV44" s="4">
        <v>5</v>
      </c>
      <c r="AW44" s="4">
        <v>48</v>
      </c>
      <c r="AX44" s="4">
        <v>0</v>
      </c>
      <c r="AY44" s="4">
        <v>6</v>
      </c>
      <c r="AZ44" s="4">
        <v>64</v>
      </c>
      <c r="BA44" s="4">
        <v>46</v>
      </c>
      <c r="BB44" s="4">
        <v>6</v>
      </c>
      <c r="BC44" s="4">
        <v>2</v>
      </c>
      <c r="BD44" s="4">
        <v>28</v>
      </c>
      <c r="BE44" s="4">
        <v>1</v>
      </c>
      <c r="BF44" s="4">
        <v>0</v>
      </c>
      <c r="BG44" s="4">
        <v>2</v>
      </c>
      <c r="BH44" s="4">
        <v>0</v>
      </c>
      <c r="BI44" s="4">
        <v>4</v>
      </c>
      <c r="BJ44" s="4">
        <v>0</v>
      </c>
      <c r="BK44" s="4">
        <v>1</v>
      </c>
      <c r="BL44" s="4">
        <v>1</v>
      </c>
      <c r="BM44" s="4">
        <v>0</v>
      </c>
      <c r="BN44" s="4">
        <v>1</v>
      </c>
      <c r="BO44" s="4">
        <f t="shared" si="0"/>
        <v>40</v>
      </c>
      <c r="BP44" s="4">
        <v>72</v>
      </c>
      <c r="BQ44" s="4">
        <f t="shared" si="1"/>
        <v>117</v>
      </c>
      <c r="BR44" s="27">
        <v>4486</v>
      </c>
      <c r="BS44" s="4">
        <f t="shared" si="2"/>
        <v>4486</v>
      </c>
      <c r="BT44" s="3">
        <v>0</v>
      </c>
      <c r="BU44" s="28">
        <v>31381</v>
      </c>
      <c r="BW44" s="4">
        <f t="shared" si="4"/>
        <v>72118</v>
      </c>
      <c r="BX44" s="22">
        <f t="shared" si="10"/>
        <v>-2.1485315766978985E-2</v>
      </c>
      <c r="CD44" s="4">
        <f t="shared" si="5"/>
        <v>16084</v>
      </c>
      <c r="CE44" s="4">
        <f t="shared" si="6"/>
        <v>10666</v>
      </c>
      <c r="CF44" s="4">
        <f t="shared" si="7"/>
        <v>2933</v>
      </c>
      <c r="CG44" s="4">
        <f t="shared" si="8"/>
        <v>1833</v>
      </c>
      <c r="CH44" s="4">
        <f t="shared" si="9"/>
        <v>3910</v>
      </c>
      <c r="CZ44" s="70">
        <v>31352</v>
      </c>
      <c r="DA44" s="5">
        <f t="shared" si="11"/>
        <v>6142.8194444444443</v>
      </c>
      <c r="DB44" s="5">
        <f t="shared" si="3"/>
        <v>6009.833333333333</v>
      </c>
      <c r="DC44" s="72">
        <f t="shared" si="12"/>
        <v>4486</v>
      </c>
    </row>
    <row r="45" spans="2:107" x14ac:dyDescent="0.3">
      <c r="B45" s="47" t="s">
        <v>122</v>
      </c>
      <c r="C45" s="19" t="s">
        <v>442</v>
      </c>
      <c r="D45" s="4">
        <v>32</v>
      </c>
      <c r="E45" s="4">
        <v>188</v>
      </c>
      <c r="F45" s="4">
        <v>132</v>
      </c>
      <c r="G45" s="4">
        <v>24</v>
      </c>
      <c r="H45" s="4">
        <v>1119</v>
      </c>
      <c r="I45" s="4">
        <v>168</v>
      </c>
      <c r="J45" s="4">
        <v>30</v>
      </c>
      <c r="K45" s="4">
        <v>1</v>
      </c>
      <c r="L45" s="4">
        <v>94</v>
      </c>
      <c r="M45" s="4">
        <v>39</v>
      </c>
      <c r="N45" s="4">
        <v>77</v>
      </c>
      <c r="O45" s="4">
        <v>226</v>
      </c>
      <c r="P45" s="4">
        <v>115</v>
      </c>
      <c r="Q45" s="4">
        <v>51</v>
      </c>
      <c r="R45" s="4">
        <v>48</v>
      </c>
      <c r="S45" s="4">
        <v>45</v>
      </c>
      <c r="T45" s="4">
        <v>11</v>
      </c>
      <c r="U45" s="4">
        <v>29</v>
      </c>
      <c r="V45" s="4">
        <v>6</v>
      </c>
      <c r="W45" s="4">
        <v>22</v>
      </c>
      <c r="X45" s="4">
        <v>40</v>
      </c>
      <c r="Y45" s="4">
        <v>88</v>
      </c>
      <c r="Z45" s="4">
        <v>100</v>
      </c>
      <c r="AA45" s="4">
        <v>13</v>
      </c>
      <c r="AB45" s="4">
        <v>42</v>
      </c>
      <c r="AC45" s="4">
        <v>173</v>
      </c>
      <c r="AD45" s="4">
        <v>26</v>
      </c>
      <c r="AE45" s="4">
        <v>64</v>
      </c>
      <c r="AF45" s="4">
        <v>5</v>
      </c>
      <c r="AG45" s="4">
        <v>40</v>
      </c>
      <c r="AH45" s="4">
        <v>48</v>
      </c>
      <c r="AI45" s="4">
        <v>72</v>
      </c>
      <c r="AJ45" s="4">
        <v>32</v>
      </c>
      <c r="AK45" s="4">
        <v>29</v>
      </c>
      <c r="AL45" s="4">
        <v>71</v>
      </c>
      <c r="AM45" s="4">
        <v>63</v>
      </c>
      <c r="AN45" s="4">
        <v>700</v>
      </c>
      <c r="AO45" s="4">
        <v>62</v>
      </c>
      <c r="AP45" s="4">
        <v>5</v>
      </c>
      <c r="AQ45" s="4">
        <v>25</v>
      </c>
      <c r="AR45" s="4">
        <v>19</v>
      </c>
      <c r="AS45" s="4">
        <v>22</v>
      </c>
      <c r="AT45" s="4">
        <v>204</v>
      </c>
      <c r="AU45" s="4">
        <v>85</v>
      </c>
      <c r="AV45" s="4">
        <v>6</v>
      </c>
      <c r="AW45" s="4">
        <v>64</v>
      </c>
      <c r="AX45" s="4">
        <v>2</v>
      </c>
      <c r="AY45" s="4">
        <v>8</v>
      </c>
      <c r="AZ45" s="4">
        <v>58</v>
      </c>
      <c r="BA45" s="4">
        <v>41</v>
      </c>
      <c r="BB45" s="4">
        <v>8</v>
      </c>
      <c r="BC45" s="4">
        <v>3</v>
      </c>
      <c r="BD45" s="4">
        <v>31</v>
      </c>
      <c r="BE45" s="4">
        <v>0</v>
      </c>
      <c r="BF45" s="4">
        <v>0</v>
      </c>
      <c r="BG45" s="4">
        <v>3</v>
      </c>
      <c r="BH45" s="4">
        <v>0</v>
      </c>
      <c r="BI45" s="4">
        <v>10</v>
      </c>
      <c r="BJ45" s="4">
        <v>1</v>
      </c>
      <c r="BK45" s="4">
        <v>2</v>
      </c>
      <c r="BL45" s="4">
        <v>1</v>
      </c>
      <c r="BM45" s="4">
        <v>0</v>
      </c>
      <c r="BN45" s="4">
        <v>0</v>
      </c>
      <c r="BO45" s="4">
        <f t="shared" si="0"/>
        <v>51</v>
      </c>
      <c r="BP45" s="4">
        <v>69</v>
      </c>
      <c r="BQ45" s="4">
        <f t="shared" si="1"/>
        <v>142</v>
      </c>
      <c r="BR45" s="27">
        <v>4934</v>
      </c>
      <c r="BS45" s="4">
        <f t="shared" si="2"/>
        <v>4934</v>
      </c>
      <c r="BT45" s="3">
        <v>0</v>
      </c>
      <c r="BU45" s="28">
        <v>31409</v>
      </c>
      <c r="BW45" s="4">
        <f t="shared" si="4"/>
        <v>72545</v>
      </c>
      <c r="BX45" s="22">
        <f t="shared" si="10"/>
        <v>-2.0092526930739929E-2</v>
      </c>
      <c r="CD45" s="4">
        <f t="shared" si="5"/>
        <v>16182</v>
      </c>
      <c r="CE45" s="4">
        <f t="shared" si="6"/>
        <v>10724</v>
      </c>
      <c r="CF45" s="4">
        <f t="shared" si="7"/>
        <v>2971</v>
      </c>
      <c r="CG45" s="4">
        <f t="shared" si="8"/>
        <v>1849</v>
      </c>
      <c r="CH45" s="4">
        <f t="shared" si="9"/>
        <v>3872</v>
      </c>
      <c r="CZ45" s="70">
        <v>31382</v>
      </c>
      <c r="DA45" s="5">
        <f t="shared" si="11"/>
        <v>6118.6527777777774</v>
      </c>
      <c r="DB45" s="5">
        <f t="shared" si="3"/>
        <v>6045.416666666667</v>
      </c>
      <c r="DC45" s="72">
        <f t="shared" si="12"/>
        <v>4934</v>
      </c>
    </row>
    <row r="46" spans="2:107" x14ac:dyDescent="0.3">
      <c r="B46" s="47" t="s">
        <v>123</v>
      </c>
      <c r="C46" s="19" t="s">
        <v>443</v>
      </c>
      <c r="D46" s="4">
        <v>21</v>
      </c>
      <c r="E46" s="4">
        <v>290</v>
      </c>
      <c r="F46" s="4">
        <v>170</v>
      </c>
      <c r="G46" s="4">
        <v>37</v>
      </c>
      <c r="H46" s="4">
        <v>1560</v>
      </c>
      <c r="I46" s="4">
        <v>231</v>
      </c>
      <c r="J46" s="4">
        <v>32</v>
      </c>
      <c r="K46" s="4">
        <v>10</v>
      </c>
      <c r="L46" s="4">
        <v>140</v>
      </c>
      <c r="M46" s="4">
        <v>59</v>
      </c>
      <c r="N46" s="4">
        <v>88</v>
      </c>
      <c r="O46" s="4">
        <v>385</v>
      </c>
      <c r="P46" s="4">
        <v>160</v>
      </c>
      <c r="Q46" s="4">
        <v>73</v>
      </c>
      <c r="R46" s="4">
        <v>46</v>
      </c>
      <c r="S46" s="4">
        <v>65</v>
      </c>
      <c r="T46" s="4">
        <v>25</v>
      </c>
      <c r="U46" s="4">
        <v>39</v>
      </c>
      <c r="V46" s="4">
        <v>9</v>
      </c>
      <c r="W46" s="4">
        <v>43</v>
      </c>
      <c r="X46" s="4">
        <v>66</v>
      </c>
      <c r="Y46" s="4">
        <v>103</v>
      </c>
      <c r="Z46" s="4">
        <v>142</v>
      </c>
      <c r="AA46" s="4">
        <v>22</v>
      </c>
      <c r="AB46" s="4">
        <v>64</v>
      </c>
      <c r="AC46" s="4">
        <v>260</v>
      </c>
      <c r="AD46" s="4">
        <v>47</v>
      </c>
      <c r="AE46" s="4">
        <v>80</v>
      </c>
      <c r="AF46" s="4">
        <v>11</v>
      </c>
      <c r="AG46" s="4">
        <v>52</v>
      </c>
      <c r="AH46" s="4">
        <v>51</v>
      </c>
      <c r="AI46" s="4">
        <v>115</v>
      </c>
      <c r="AJ46" s="4">
        <v>38</v>
      </c>
      <c r="AK46" s="4">
        <v>44</v>
      </c>
      <c r="AL46" s="4">
        <v>113</v>
      </c>
      <c r="AM46" s="4">
        <v>63</v>
      </c>
      <c r="AN46" s="4">
        <v>1032</v>
      </c>
      <c r="AO46" s="4">
        <v>76</v>
      </c>
      <c r="AP46" s="4">
        <v>7</v>
      </c>
      <c r="AQ46" s="4">
        <v>34</v>
      </c>
      <c r="AR46" s="4">
        <v>34</v>
      </c>
      <c r="AS46" s="4">
        <v>46</v>
      </c>
      <c r="AT46" s="4">
        <v>286</v>
      </c>
      <c r="AU46" s="4">
        <v>109</v>
      </c>
      <c r="AV46" s="4">
        <v>12</v>
      </c>
      <c r="AW46" s="4">
        <v>86</v>
      </c>
      <c r="AX46" s="4">
        <v>9</v>
      </c>
      <c r="AY46" s="4">
        <v>6</v>
      </c>
      <c r="AZ46" s="4">
        <v>67</v>
      </c>
      <c r="BA46" s="4">
        <v>64</v>
      </c>
      <c r="BB46" s="4">
        <v>6</v>
      </c>
      <c r="BC46" s="4">
        <v>10</v>
      </c>
      <c r="BD46" s="4">
        <v>51</v>
      </c>
      <c r="BE46" s="4">
        <v>0</v>
      </c>
      <c r="BF46" s="4">
        <v>0</v>
      </c>
      <c r="BG46" s="4">
        <v>0</v>
      </c>
      <c r="BH46" s="4">
        <v>1</v>
      </c>
      <c r="BI46" s="4">
        <v>7</v>
      </c>
      <c r="BJ46" s="4">
        <v>0</v>
      </c>
      <c r="BK46" s="4">
        <v>2</v>
      </c>
      <c r="BL46" s="4">
        <v>2</v>
      </c>
      <c r="BM46" s="4">
        <v>0</v>
      </c>
      <c r="BN46" s="4">
        <v>0</v>
      </c>
      <c r="BO46" s="4">
        <f t="shared" si="0"/>
        <v>73</v>
      </c>
      <c r="BP46" s="4">
        <v>96</v>
      </c>
      <c r="BQ46" s="4">
        <f t="shared" si="1"/>
        <v>217</v>
      </c>
      <c r="BR46" s="27">
        <v>7014</v>
      </c>
      <c r="BS46" s="4">
        <f t="shared" si="2"/>
        <v>7014</v>
      </c>
      <c r="BT46" s="3">
        <v>0</v>
      </c>
      <c r="BU46" s="28">
        <v>31444</v>
      </c>
      <c r="BW46" s="4">
        <f t="shared" si="4"/>
        <v>72909</v>
      </c>
      <c r="BX46" s="22">
        <f t="shared" si="10"/>
        <v>-2.7886480756795007E-2</v>
      </c>
      <c r="CD46" s="4">
        <f t="shared" si="5"/>
        <v>16275</v>
      </c>
      <c r="CE46" s="4">
        <f t="shared" si="6"/>
        <v>10731</v>
      </c>
      <c r="CF46" s="4">
        <f t="shared" si="7"/>
        <v>2997</v>
      </c>
      <c r="CG46" s="4">
        <f t="shared" si="8"/>
        <v>1893</v>
      </c>
      <c r="CH46" s="4">
        <f t="shared" si="9"/>
        <v>3885</v>
      </c>
      <c r="CZ46" s="70">
        <v>31413</v>
      </c>
      <c r="DA46" s="5">
        <f t="shared" si="11"/>
        <v>6164.9027777777774</v>
      </c>
      <c r="DB46" s="5">
        <f t="shared" si="3"/>
        <v>6075.75</v>
      </c>
      <c r="DC46" s="72">
        <f t="shared" si="12"/>
        <v>7014</v>
      </c>
    </row>
    <row r="47" spans="2:107" x14ac:dyDescent="0.3">
      <c r="B47" s="48" t="s">
        <v>124</v>
      </c>
      <c r="C47" s="26" t="s">
        <v>444</v>
      </c>
      <c r="D47" s="199">
        <v>23</v>
      </c>
      <c r="E47" s="199">
        <v>259</v>
      </c>
      <c r="F47" s="199">
        <v>157.5</v>
      </c>
      <c r="G47" s="199">
        <v>31</v>
      </c>
      <c r="H47" s="199">
        <v>1421</v>
      </c>
      <c r="I47" s="199">
        <v>200</v>
      </c>
      <c r="J47" s="199">
        <v>26</v>
      </c>
      <c r="K47" s="199">
        <v>8</v>
      </c>
      <c r="L47" s="199">
        <v>126.5</v>
      </c>
      <c r="M47" s="199">
        <v>58</v>
      </c>
      <c r="N47" s="199">
        <v>76.5</v>
      </c>
      <c r="O47" s="199">
        <v>347.5</v>
      </c>
      <c r="P47" s="199">
        <v>141.5</v>
      </c>
      <c r="Q47" s="199">
        <v>62.5</v>
      </c>
      <c r="R47" s="199">
        <v>50.5</v>
      </c>
      <c r="S47" s="199">
        <v>59</v>
      </c>
      <c r="T47" s="199">
        <v>21.5</v>
      </c>
      <c r="U47" s="199">
        <v>37.5</v>
      </c>
      <c r="V47" s="199">
        <v>10</v>
      </c>
      <c r="W47" s="199">
        <v>37.5</v>
      </c>
      <c r="X47" s="199">
        <v>58</v>
      </c>
      <c r="Y47" s="199">
        <v>93</v>
      </c>
      <c r="Z47" s="199">
        <v>126</v>
      </c>
      <c r="AA47" s="199">
        <v>16.5</v>
      </c>
      <c r="AB47" s="199">
        <v>65</v>
      </c>
      <c r="AC47" s="199">
        <v>230</v>
      </c>
      <c r="AD47" s="199">
        <v>40.5</v>
      </c>
      <c r="AE47" s="199">
        <v>72.5</v>
      </c>
      <c r="AF47" s="199">
        <v>14</v>
      </c>
      <c r="AG47" s="199">
        <v>49.5</v>
      </c>
      <c r="AH47" s="199">
        <v>48.5</v>
      </c>
      <c r="AI47" s="199">
        <v>98.5</v>
      </c>
      <c r="AJ47" s="199">
        <v>41</v>
      </c>
      <c r="AK47" s="199">
        <v>46</v>
      </c>
      <c r="AL47" s="199">
        <v>97</v>
      </c>
      <c r="AM47" s="199">
        <v>57</v>
      </c>
      <c r="AN47" s="199">
        <v>982.5</v>
      </c>
      <c r="AO47" s="199">
        <v>67</v>
      </c>
      <c r="AP47" s="199">
        <v>6.5</v>
      </c>
      <c r="AQ47" s="199">
        <v>30</v>
      </c>
      <c r="AR47" s="199">
        <v>34</v>
      </c>
      <c r="AS47" s="199">
        <v>44</v>
      </c>
      <c r="AT47" s="199">
        <v>267</v>
      </c>
      <c r="AU47" s="199">
        <v>100</v>
      </c>
      <c r="AV47" s="199">
        <v>8.5</v>
      </c>
      <c r="AW47" s="199">
        <v>73.5</v>
      </c>
      <c r="AX47" s="199">
        <v>5</v>
      </c>
      <c r="AY47" s="199">
        <v>6.5</v>
      </c>
      <c r="AZ47" s="199">
        <v>57.5</v>
      </c>
      <c r="BA47" s="199">
        <v>57</v>
      </c>
      <c r="BB47" s="199">
        <v>5.5</v>
      </c>
      <c r="BC47" s="199">
        <v>8</v>
      </c>
      <c r="BD47" s="199">
        <v>46</v>
      </c>
      <c r="BE47" s="199">
        <v>0</v>
      </c>
      <c r="BF47" s="199">
        <v>0</v>
      </c>
      <c r="BG47" s="199">
        <v>0</v>
      </c>
      <c r="BH47" s="199">
        <v>1</v>
      </c>
      <c r="BI47" s="199">
        <v>8.5</v>
      </c>
      <c r="BJ47" s="199">
        <v>0</v>
      </c>
      <c r="BK47" s="199">
        <v>2</v>
      </c>
      <c r="BL47" s="199">
        <v>1</v>
      </c>
      <c r="BM47" s="199">
        <v>0</v>
      </c>
      <c r="BN47" s="199">
        <v>0</v>
      </c>
      <c r="BO47" s="4">
        <f t="shared" si="0"/>
        <v>66.5</v>
      </c>
      <c r="BP47" s="199">
        <v>96.5</v>
      </c>
      <c r="BQ47" s="4">
        <f t="shared" si="1"/>
        <v>185.5</v>
      </c>
      <c r="BR47" s="200">
        <v>6400</v>
      </c>
      <c r="BS47" s="4">
        <f t="shared" si="2"/>
        <v>6400</v>
      </c>
      <c r="BT47" s="3">
        <v>0</v>
      </c>
      <c r="BW47" s="4">
        <f t="shared" si="4"/>
        <v>73441</v>
      </c>
      <c r="BX47" s="22">
        <f t="shared" si="10"/>
        <v>-9.7820444540325235E-3</v>
      </c>
      <c r="CD47" s="4">
        <f t="shared" si="5"/>
        <v>16455</v>
      </c>
      <c r="CE47" s="4">
        <f t="shared" si="6"/>
        <v>10817.5</v>
      </c>
      <c r="CF47" s="4">
        <f t="shared" si="7"/>
        <v>3034</v>
      </c>
      <c r="CG47" s="4">
        <f t="shared" si="8"/>
        <v>1884.5</v>
      </c>
      <c r="CH47" s="4">
        <f t="shared" si="9"/>
        <v>3890.5</v>
      </c>
      <c r="CZ47" s="70">
        <v>31444</v>
      </c>
      <c r="DA47" s="5">
        <f t="shared" si="11"/>
        <v>6206.0138888888887</v>
      </c>
      <c r="DB47" s="5">
        <f t="shared" si="3"/>
        <v>6120.083333333333</v>
      </c>
      <c r="DC47" s="72">
        <f t="shared" si="12"/>
        <v>6400</v>
      </c>
    </row>
    <row r="48" spans="2:107" x14ac:dyDescent="0.3">
      <c r="B48" s="47" t="s">
        <v>125</v>
      </c>
      <c r="C48" s="19" t="s">
        <v>445</v>
      </c>
      <c r="D48" s="4">
        <v>25</v>
      </c>
      <c r="E48" s="4">
        <v>228</v>
      </c>
      <c r="F48" s="4">
        <v>145</v>
      </c>
      <c r="G48" s="4">
        <v>25</v>
      </c>
      <c r="H48" s="4">
        <v>1282</v>
      </c>
      <c r="I48" s="4">
        <v>169</v>
      </c>
      <c r="J48" s="4">
        <v>20</v>
      </c>
      <c r="K48" s="4">
        <v>6</v>
      </c>
      <c r="L48" s="4">
        <v>113</v>
      </c>
      <c r="M48" s="4">
        <v>57</v>
      </c>
      <c r="N48" s="4">
        <v>65</v>
      </c>
      <c r="O48" s="4">
        <v>310</v>
      </c>
      <c r="P48" s="4">
        <v>123</v>
      </c>
      <c r="Q48" s="4">
        <v>52</v>
      </c>
      <c r="R48" s="4">
        <v>55</v>
      </c>
      <c r="S48" s="4">
        <v>53</v>
      </c>
      <c r="T48" s="4">
        <v>18</v>
      </c>
      <c r="U48" s="4">
        <v>36</v>
      </c>
      <c r="V48" s="4">
        <v>11</v>
      </c>
      <c r="W48" s="4">
        <v>32</v>
      </c>
      <c r="X48" s="4">
        <v>50</v>
      </c>
      <c r="Y48" s="4">
        <v>83</v>
      </c>
      <c r="Z48" s="4">
        <v>110</v>
      </c>
      <c r="AA48" s="4">
        <v>11</v>
      </c>
      <c r="AB48" s="4">
        <v>66</v>
      </c>
      <c r="AC48" s="4">
        <v>200</v>
      </c>
      <c r="AD48" s="4">
        <v>34</v>
      </c>
      <c r="AE48" s="4">
        <v>65</v>
      </c>
      <c r="AF48" s="4">
        <v>17</v>
      </c>
      <c r="AG48" s="4">
        <v>47</v>
      </c>
      <c r="AH48" s="4">
        <v>46</v>
      </c>
      <c r="AI48" s="4">
        <v>82</v>
      </c>
      <c r="AJ48" s="4">
        <v>44</v>
      </c>
      <c r="AK48" s="4">
        <v>48</v>
      </c>
      <c r="AL48" s="4">
        <v>81</v>
      </c>
      <c r="AM48" s="4">
        <v>51</v>
      </c>
      <c r="AN48" s="4">
        <v>933</v>
      </c>
      <c r="AO48" s="4">
        <v>58</v>
      </c>
      <c r="AP48" s="4">
        <v>6</v>
      </c>
      <c r="AQ48" s="4">
        <v>26</v>
      </c>
      <c r="AR48" s="4">
        <v>34</v>
      </c>
      <c r="AS48" s="4">
        <v>42</v>
      </c>
      <c r="AT48" s="4">
        <v>248</v>
      </c>
      <c r="AU48" s="4">
        <v>91</v>
      </c>
      <c r="AV48" s="4">
        <v>5</v>
      </c>
      <c r="AW48" s="4">
        <v>61</v>
      </c>
      <c r="AX48" s="4">
        <v>1</v>
      </c>
      <c r="AY48" s="4">
        <v>7</v>
      </c>
      <c r="AZ48" s="4">
        <v>48</v>
      </c>
      <c r="BA48" s="4">
        <v>50</v>
      </c>
      <c r="BB48" s="4">
        <v>5</v>
      </c>
      <c r="BC48" s="4">
        <v>6</v>
      </c>
      <c r="BD48" s="4">
        <v>41</v>
      </c>
      <c r="BE48" s="4">
        <v>0</v>
      </c>
      <c r="BF48" s="4">
        <v>0</v>
      </c>
      <c r="BG48" s="4">
        <v>0</v>
      </c>
      <c r="BH48" s="4">
        <v>1</v>
      </c>
      <c r="BI48" s="4">
        <v>10</v>
      </c>
      <c r="BJ48" s="4">
        <v>0</v>
      </c>
      <c r="BK48" s="4">
        <v>2</v>
      </c>
      <c r="BL48" s="4">
        <v>0</v>
      </c>
      <c r="BM48" s="4">
        <v>0</v>
      </c>
      <c r="BN48" s="4">
        <v>0</v>
      </c>
      <c r="BO48" s="4">
        <f t="shared" si="0"/>
        <v>60</v>
      </c>
      <c r="BP48" s="4">
        <v>97</v>
      </c>
      <c r="BQ48" s="4">
        <f t="shared" si="1"/>
        <v>154</v>
      </c>
      <c r="BR48" s="27">
        <v>5786</v>
      </c>
      <c r="BS48" s="4">
        <f t="shared" si="2"/>
        <v>5786</v>
      </c>
      <c r="BT48" s="3">
        <v>0</v>
      </c>
      <c r="BU48" s="28">
        <v>31500</v>
      </c>
      <c r="BW48" s="4">
        <f t="shared" si="4"/>
        <v>73488</v>
      </c>
      <c r="BX48" s="22">
        <f t="shared" si="10"/>
        <v>-5.5549165409310985E-3</v>
      </c>
      <c r="CD48" s="4">
        <f t="shared" si="5"/>
        <v>16442</v>
      </c>
      <c r="CE48" s="4">
        <f t="shared" si="6"/>
        <v>10865.5</v>
      </c>
      <c r="CF48" s="4">
        <f t="shared" si="7"/>
        <v>3068</v>
      </c>
      <c r="CG48" s="4">
        <f t="shared" si="8"/>
        <v>1886.5</v>
      </c>
      <c r="CH48" s="4">
        <f t="shared" si="9"/>
        <v>3874.5</v>
      </c>
      <c r="CZ48" s="70">
        <v>31472</v>
      </c>
      <c r="DA48" s="5">
        <f t="shared" si="11"/>
        <v>6170.5972222222226</v>
      </c>
      <c r="DB48" s="5">
        <f t="shared" si="3"/>
        <v>6124</v>
      </c>
      <c r="DC48" s="72">
        <f t="shared" si="12"/>
        <v>5786</v>
      </c>
    </row>
    <row r="49" spans="2:107" x14ac:dyDescent="0.3">
      <c r="B49" s="47" t="s">
        <v>126</v>
      </c>
      <c r="C49" s="19" t="s">
        <v>446</v>
      </c>
      <c r="D49" s="4">
        <v>17</v>
      </c>
      <c r="E49" s="4">
        <v>203</v>
      </c>
      <c r="F49" s="4">
        <v>138</v>
      </c>
      <c r="G49" s="4">
        <v>38</v>
      </c>
      <c r="H49" s="4">
        <v>1218</v>
      </c>
      <c r="I49" s="4">
        <v>186</v>
      </c>
      <c r="J49" s="4">
        <v>22</v>
      </c>
      <c r="K49" s="4">
        <v>2</v>
      </c>
      <c r="L49" s="4">
        <v>101</v>
      </c>
      <c r="M49" s="4">
        <v>45</v>
      </c>
      <c r="N49" s="4">
        <v>53</v>
      </c>
      <c r="O49" s="4">
        <v>326</v>
      </c>
      <c r="P49" s="4">
        <v>129</v>
      </c>
      <c r="Q49" s="4">
        <v>58</v>
      </c>
      <c r="R49" s="4">
        <v>46</v>
      </c>
      <c r="S49" s="4">
        <v>48</v>
      </c>
      <c r="T49" s="4">
        <v>21</v>
      </c>
      <c r="U49" s="4">
        <v>38</v>
      </c>
      <c r="V49" s="4">
        <v>11</v>
      </c>
      <c r="W49" s="4">
        <v>27</v>
      </c>
      <c r="X49" s="4">
        <v>62</v>
      </c>
      <c r="Y49" s="4">
        <v>89</v>
      </c>
      <c r="Z49" s="4">
        <v>112</v>
      </c>
      <c r="AA49" s="4">
        <v>13</v>
      </c>
      <c r="AB49" s="4">
        <v>57</v>
      </c>
      <c r="AC49" s="4">
        <v>198</v>
      </c>
      <c r="AD49" s="4">
        <v>20</v>
      </c>
      <c r="AE49" s="4">
        <v>79</v>
      </c>
      <c r="AF49" s="4">
        <v>18</v>
      </c>
      <c r="AG49" s="4">
        <v>45</v>
      </c>
      <c r="AH49" s="4">
        <v>45</v>
      </c>
      <c r="AI49" s="4">
        <v>87</v>
      </c>
      <c r="AJ49" s="4">
        <v>41</v>
      </c>
      <c r="AK49" s="4">
        <v>34</v>
      </c>
      <c r="AL49" s="4">
        <v>86</v>
      </c>
      <c r="AM49" s="4">
        <v>47</v>
      </c>
      <c r="AN49" s="4">
        <v>931</v>
      </c>
      <c r="AO49" s="4">
        <v>55</v>
      </c>
      <c r="AP49" s="4">
        <v>5</v>
      </c>
      <c r="AQ49" s="4">
        <v>31</v>
      </c>
      <c r="AR49" s="4">
        <v>31</v>
      </c>
      <c r="AS49" s="4">
        <v>38</v>
      </c>
      <c r="AT49" s="4">
        <v>230</v>
      </c>
      <c r="AU49" s="4">
        <v>111</v>
      </c>
      <c r="AV49" s="4">
        <v>9</v>
      </c>
      <c r="AW49" s="4">
        <v>57</v>
      </c>
      <c r="AX49" s="4">
        <v>4</v>
      </c>
      <c r="AY49" s="4">
        <v>10</v>
      </c>
      <c r="AZ49" s="4">
        <v>58</v>
      </c>
      <c r="BA49" s="4">
        <v>55</v>
      </c>
      <c r="BB49" s="4">
        <v>4</v>
      </c>
      <c r="BC49" s="4">
        <v>13</v>
      </c>
      <c r="BD49" s="4">
        <v>37</v>
      </c>
      <c r="BE49" s="4">
        <v>0</v>
      </c>
      <c r="BF49" s="4">
        <v>0</v>
      </c>
      <c r="BG49" s="4">
        <v>0</v>
      </c>
      <c r="BH49" s="4">
        <v>0</v>
      </c>
      <c r="BI49" s="4">
        <v>7</v>
      </c>
      <c r="BJ49" s="4">
        <v>0</v>
      </c>
      <c r="BK49" s="4">
        <v>1</v>
      </c>
      <c r="BL49" s="4">
        <v>2</v>
      </c>
      <c r="BM49" s="4">
        <v>0</v>
      </c>
      <c r="BN49" s="4">
        <v>0</v>
      </c>
      <c r="BO49" s="4">
        <f t="shared" si="0"/>
        <v>60</v>
      </c>
      <c r="BP49" s="4">
        <v>98</v>
      </c>
      <c r="BQ49" s="4">
        <f t="shared" si="1"/>
        <v>166</v>
      </c>
      <c r="BR49" s="27">
        <v>5713</v>
      </c>
      <c r="BS49" s="4">
        <f t="shared" si="2"/>
        <v>5713</v>
      </c>
      <c r="BT49" s="3">
        <v>0</v>
      </c>
      <c r="BU49" s="28">
        <v>31528</v>
      </c>
      <c r="BW49" s="4">
        <f t="shared" si="4"/>
        <v>73880</v>
      </c>
      <c r="BX49" s="22">
        <f t="shared" si="10"/>
        <v>7.5072106041906839E-3</v>
      </c>
      <c r="CD49" s="4">
        <f t="shared" si="5"/>
        <v>16488</v>
      </c>
      <c r="CE49" s="4">
        <f t="shared" si="6"/>
        <v>10972.5</v>
      </c>
      <c r="CF49" s="4">
        <f t="shared" si="7"/>
        <v>3085</v>
      </c>
      <c r="CG49" s="4">
        <f t="shared" si="8"/>
        <v>1894.5</v>
      </c>
      <c r="CH49" s="4">
        <f t="shared" si="9"/>
        <v>3901.5</v>
      </c>
      <c r="CZ49" s="70">
        <v>31503</v>
      </c>
      <c r="DA49" s="5">
        <f t="shared" si="11"/>
        <v>6173.541666666667</v>
      </c>
      <c r="DB49" s="5">
        <f t="shared" si="3"/>
        <v>6156.666666666667</v>
      </c>
      <c r="DC49" s="72">
        <f t="shared" si="12"/>
        <v>5713</v>
      </c>
    </row>
    <row r="50" spans="2:107" x14ac:dyDescent="0.3">
      <c r="B50" s="48" t="s">
        <v>127</v>
      </c>
      <c r="C50" s="26" t="s">
        <v>447</v>
      </c>
      <c r="D50" s="199">
        <v>16</v>
      </c>
      <c r="E50" s="199">
        <v>211.5</v>
      </c>
      <c r="F50" s="199">
        <v>146</v>
      </c>
      <c r="G50" s="199">
        <v>32.5</v>
      </c>
      <c r="H50" s="199">
        <v>1227.5</v>
      </c>
      <c r="I50" s="199">
        <v>198.5</v>
      </c>
      <c r="J50" s="199">
        <v>24.5</v>
      </c>
      <c r="K50" s="199">
        <v>1</v>
      </c>
      <c r="L50" s="199">
        <v>101</v>
      </c>
      <c r="M50" s="199">
        <v>45.5</v>
      </c>
      <c r="N50" s="199">
        <v>56.5</v>
      </c>
      <c r="O50" s="199">
        <v>331</v>
      </c>
      <c r="P50" s="199">
        <v>130</v>
      </c>
      <c r="Q50" s="199">
        <v>56</v>
      </c>
      <c r="R50" s="199">
        <v>50</v>
      </c>
      <c r="S50" s="199">
        <v>54</v>
      </c>
      <c r="T50" s="199">
        <v>19</v>
      </c>
      <c r="U50" s="199">
        <v>45</v>
      </c>
      <c r="V50" s="199">
        <v>12.5</v>
      </c>
      <c r="W50" s="199">
        <v>31.5</v>
      </c>
      <c r="X50" s="199">
        <v>60</v>
      </c>
      <c r="Y50" s="199">
        <v>78</v>
      </c>
      <c r="Z50" s="199">
        <v>113</v>
      </c>
      <c r="AA50" s="199">
        <v>13</v>
      </c>
      <c r="AB50" s="199">
        <v>60.5</v>
      </c>
      <c r="AC50" s="199">
        <v>195</v>
      </c>
      <c r="AD50" s="199">
        <v>27.5</v>
      </c>
      <c r="AE50" s="199">
        <v>76.5</v>
      </c>
      <c r="AF50" s="199">
        <v>16</v>
      </c>
      <c r="AG50" s="199">
        <v>44.5</v>
      </c>
      <c r="AH50" s="199">
        <v>48.5</v>
      </c>
      <c r="AI50" s="199">
        <v>74.5</v>
      </c>
      <c r="AJ50" s="199">
        <v>41.5</v>
      </c>
      <c r="AK50" s="199">
        <v>36</v>
      </c>
      <c r="AL50" s="199">
        <v>83</v>
      </c>
      <c r="AM50" s="199">
        <v>50.5</v>
      </c>
      <c r="AN50" s="199">
        <v>891.5</v>
      </c>
      <c r="AO50" s="199">
        <v>53.5</v>
      </c>
      <c r="AP50" s="199">
        <v>7.5</v>
      </c>
      <c r="AQ50" s="199">
        <v>24.5</v>
      </c>
      <c r="AR50" s="199">
        <v>24.5</v>
      </c>
      <c r="AS50" s="199">
        <v>32.5</v>
      </c>
      <c r="AT50" s="199">
        <v>238.5</v>
      </c>
      <c r="AU50" s="199">
        <v>94.5</v>
      </c>
      <c r="AV50" s="199">
        <v>5.5</v>
      </c>
      <c r="AW50" s="199">
        <v>71</v>
      </c>
      <c r="AX50" s="199">
        <v>4.5</v>
      </c>
      <c r="AY50" s="199">
        <v>10.5</v>
      </c>
      <c r="AZ50" s="199">
        <v>57.5</v>
      </c>
      <c r="BA50" s="199">
        <v>50.5</v>
      </c>
      <c r="BB50" s="199">
        <v>4.5</v>
      </c>
      <c r="BC50" s="199">
        <v>8.5</v>
      </c>
      <c r="BD50" s="199">
        <v>35.5</v>
      </c>
      <c r="BE50" s="199">
        <v>0</v>
      </c>
      <c r="BF50" s="199">
        <v>0</v>
      </c>
      <c r="BG50" s="199">
        <v>0</v>
      </c>
      <c r="BH50" s="199">
        <v>0</v>
      </c>
      <c r="BI50" s="199">
        <v>6</v>
      </c>
      <c r="BJ50" s="199">
        <v>0</v>
      </c>
      <c r="BK50" s="199">
        <v>1</v>
      </c>
      <c r="BL50" s="199">
        <v>2</v>
      </c>
      <c r="BM50" s="199">
        <v>0</v>
      </c>
      <c r="BN50" s="199">
        <v>0</v>
      </c>
      <c r="BO50" s="4">
        <f t="shared" si="0"/>
        <v>53</v>
      </c>
      <c r="BP50" s="199">
        <v>102.5</v>
      </c>
      <c r="BQ50" s="4">
        <f t="shared" si="1"/>
        <v>167</v>
      </c>
      <c r="BR50" s="200">
        <v>5701</v>
      </c>
      <c r="BS50" s="4">
        <f t="shared" si="2"/>
        <v>5701</v>
      </c>
      <c r="BT50" s="3">
        <v>0</v>
      </c>
      <c r="BW50" s="4">
        <f t="shared" si="4"/>
        <v>73257</v>
      </c>
      <c r="BX50" s="22">
        <f t="shared" si="10"/>
        <v>-3.2315343325011181E-3</v>
      </c>
      <c r="CD50" s="4">
        <f t="shared" si="5"/>
        <v>16261.5</v>
      </c>
      <c r="CE50" s="4">
        <f t="shared" si="6"/>
        <v>10871</v>
      </c>
      <c r="CF50" s="4">
        <f t="shared" si="7"/>
        <v>3093.5</v>
      </c>
      <c r="CG50" s="4">
        <f t="shared" si="8"/>
        <v>1887.5</v>
      </c>
      <c r="CH50" s="4">
        <f t="shared" si="9"/>
        <v>3893.5</v>
      </c>
      <c r="CZ50" s="70">
        <v>31533</v>
      </c>
      <c r="DA50" s="5">
        <f t="shared" si="11"/>
        <v>6190.0972222222226</v>
      </c>
      <c r="DB50" s="5">
        <f t="shared" si="3"/>
        <v>6104.75</v>
      </c>
      <c r="DC50" s="72">
        <f t="shared" si="12"/>
        <v>5701</v>
      </c>
    </row>
    <row r="51" spans="2:107" x14ac:dyDescent="0.3">
      <c r="B51" s="47" t="s">
        <v>128</v>
      </c>
      <c r="C51" s="19" t="s">
        <v>448</v>
      </c>
      <c r="D51" s="4">
        <v>15</v>
      </c>
      <c r="E51" s="4">
        <v>220</v>
      </c>
      <c r="F51" s="4">
        <v>154</v>
      </c>
      <c r="G51" s="4">
        <v>27</v>
      </c>
      <c r="H51" s="4">
        <v>1237</v>
      </c>
      <c r="I51" s="4">
        <v>211</v>
      </c>
      <c r="J51" s="4">
        <v>27</v>
      </c>
      <c r="K51" s="4">
        <v>0</v>
      </c>
      <c r="L51" s="4">
        <v>101</v>
      </c>
      <c r="M51" s="4">
        <v>46</v>
      </c>
      <c r="N51" s="4">
        <v>60</v>
      </c>
      <c r="O51" s="4">
        <v>336</v>
      </c>
      <c r="P51" s="4">
        <v>131</v>
      </c>
      <c r="Q51" s="4">
        <v>54</v>
      </c>
      <c r="R51" s="4">
        <v>54</v>
      </c>
      <c r="S51" s="4">
        <v>60</v>
      </c>
      <c r="T51" s="4">
        <v>17</v>
      </c>
      <c r="U51" s="4">
        <v>52</v>
      </c>
      <c r="V51" s="4">
        <v>14</v>
      </c>
      <c r="W51" s="4">
        <v>36</v>
      </c>
      <c r="X51" s="4">
        <v>58</v>
      </c>
      <c r="Y51" s="4">
        <v>67</v>
      </c>
      <c r="Z51" s="4">
        <v>114</v>
      </c>
      <c r="AA51" s="4">
        <v>13</v>
      </c>
      <c r="AB51" s="4">
        <v>64</v>
      </c>
      <c r="AC51" s="4">
        <v>192</v>
      </c>
      <c r="AD51" s="4">
        <v>35</v>
      </c>
      <c r="AE51" s="4">
        <v>74</v>
      </c>
      <c r="AF51" s="4">
        <v>14</v>
      </c>
      <c r="AG51" s="4">
        <v>44</v>
      </c>
      <c r="AH51" s="4">
        <v>52</v>
      </c>
      <c r="AI51" s="4">
        <v>62</v>
      </c>
      <c r="AJ51" s="4">
        <v>42</v>
      </c>
      <c r="AK51" s="4">
        <v>38</v>
      </c>
      <c r="AL51" s="4">
        <v>80</v>
      </c>
      <c r="AM51" s="4">
        <v>54</v>
      </c>
      <c r="AN51" s="4">
        <v>852</v>
      </c>
      <c r="AO51" s="4">
        <v>52</v>
      </c>
      <c r="AP51" s="4">
        <v>10</v>
      </c>
      <c r="AQ51" s="4">
        <v>18</v>
      </c>
      <c r="AR51" s="4">
        <v>18</v>
      </c>
      <c r="AS51" s="4">
        <v>27</v>
      </c>
      <c r="AT51" s="4">
        <v>247</v>
      </c>
      <c r="AU51" s="4">
        <v>78</v>
      </c>
      <c r="AV51" s="4">
        <v>2</v>
      </c>
      <c r="AW51" s="4">
        <v>85</v>
      </c>
      <c r="AX51" s="4">
        <v>5</v>
      </c>
      <c r="AY51" s="4">
        <v>11</v>
      </c>
      <c r="AZ51" s="4">
        <v>57</v>
      </c>
      <c r="BA51" s="4">
        <v>46</v>
      </c>
      <c r="BB51" s="4">
        <v>5</v>
      </c>
      <c r="BC51" s="4">
        <v>4</v>
      </c>
      <c r="BD51" s="4">
        <v>34</v>
      </c>
      <c r="BE51" s="4">
        <v>0</v>
      </c>
      <c r="BF51" s="4">
        <v>0</v>
      </c>
      <c r="BG51" s="4">
        <v>0</v>
      </c>
      <c r="BH51" s="4">
        <v>0</v>
      </c>
      <c r="BI51" s="4">
        <v>5</v>
      </c>
      <c r="BJ51" s="4">
        <v>0</v>
      </c>
      <c r="BK51" s="4">
        <v>1</v>
      </c>
      <c r="BL51" s="4">
        <v>2</v>
      </c>
      <c r="BM51" s="4">
        <v>0</v>
      </c>
      <c r="BN51" s="4">
        <v>0</v>
      </c>
      <c r="BO51" s="4">
        <f t="shared" si="0"/>
        <v>46</v>
      </c>
      <c r="BP51" s="4">
        <v>107</v>
      </c>
      <c r="BQ51" s="4">
        <f t="shared" si="1"/>
        <v>168</v>
      </c>
      <c r="BR51" s="27">
        <v>5689</v>
      </c>
      <c r="BS51" s="4">
        <f t="shared" si="2"/>
        <v>5689</v>
      </c>
      <c r="BT51" s="3">
        <v>0</v>
      </c>
      <c r="BU51" s="28">
        <v>31591</v>
      </c>
      <c r="BW51" s="4">
        <f t="shared" si="4"/>
        <v>73652</v>
      </c>
      <c r="BX51" s="22">
        <f t="shared" si="10"/>
        <v>1.7848135377726893E-2</v>
      </c>
      <c r="CD51" s="4">
        <f t="shared" si="5"/>
        <v>16357.5</v>
      </c>
      <c r="CE51" s="4">
        <f t="shared" si="6"/>
        <v>10903</v>
      </c>
      <c r="CF51" s="4">
        <f t="shared" si="7"/>
        <v>3141.5</v>
      </c>
      <c r="CG51" s="4">
        <f t="shared" si="8"/>
        <v>1914.5</v>
      </c>
      <c r="CH51" s="4">
        <f t="shared" si="9"/>
        <v>3892.5</v>
      </c>
      <c r="CZ51" s="70">
        <v>31564</v>
      </c>
      <c r="DA51" s="5">
        <f t="shared" si="11"/>
        <v>6169.9027777777774</v>
      </c>
      <c r="DB51" s="5">
        <f t="shared" si="3"/>
        <v>6137.666666666667</v>
      </c>
      <c r="DC51" s="72">
        <f t="shared" si="12"/>
        <v>5689</v>
      </c>
    </row>
    <row r="52" spans="2:107" x14ac:dyDescent="0.3">
      <c r="B52" s="47" t="s">
        <v>129</v>
      </c>
      <c r="C52" s="19" t="s">
        <v>452</v>
      </c>
      <c r="D52" s="4">
        <v>39</v>
      </c>
      <c r="E52" s="4">
        <v>305</v>
      </c>
      <c r="F52" s="4">
        <v>200</v>
      </c>
      <c r="G52" s="4">
        <v>34</v>
      </c>
      <c r="H52" s="4">
        <v>1587</v>
      </c>
      <c r="I52" s="4">
        <v>210</v>
      </c>
      <c r="J52" s="4">
        <v>38</v>
      </c>
      <c r="K52" s="4">
        <v>5</v>
      </c>
      <c r="L52" s="4">
        <v>156</v>
      </c>
      <c r="M52" s="4">
        <v>58</v>
      </c>
      <c r="N52" s="4">
        <v>109</v>
      </c>
      <c r="O52" s="4">
        <v>417</v>
      </c>
      <c r="P52" s="4">
        <v>164</v>
      </c>
      <c r="Q52" s="4">
        <v>63</v>
      </c>
      <c r="R52" s="4">
        <v>65</v>
      </c>
      <c r="S52" s="4">
        <v>85</v>
      </c>
      <c r="T52" s="4">
        <v>22</v>
      </c>
      <c r="U52" s="4">
        <v>58</v>
      </c>
      <c r="V52" s="4">
        <v>7</v>
      </c>
      <c r="W52" s="4">
        <v>36</v>
      </c>
      <c r="X52" s="4">
        <v>48</v>
      </c>
      <c r="Y52" s="4">
        <v>118</v>
      </c>
      <c r="Z52" s="4">
        <v>136</v>
      </c>
      <c r="AA52" s="4">
        <v>13</v>
      </c>
      <c r="AB52" s="4">
        <v>99</v>
      </c>
      <c r="AC52" s="4">
        <v>243</v>
      </c>
      <c r="AD52" s="4">
        <v>46</v>
      </c>
      <c r="AE52" s="4">
        <v>91</v>
      </c>
      <c r="AF52" s="4">
        <v>16</v>
      </c>
      <c r="AG52" s="4">
        <v>63</v>
      </c>
      <c r="AH52" s="4">
        <v>58</v>
      </c>
      <c r="AI52" s="4">
        <v>114</v>
      </c>
      <c r="AJ52" s="4">
        <v>56</v>
      </c>
      <c r="AK52" s="4">
        <v>60</v>
      </c>
      <c r="AL52" s="4">
        <v>118</v>
      </c>
      <c r="AM52" s="4">
        <v>76</v>
      </c>
      <c r="AN52" s="4">
        <v>1114</v>
      </c>
      <c r="AO52" s="4">
        <v>63</v>
      </c>
      <c r="AP52" s="4">
        <v>7</v>
      </c>
      <c r="AQ52" s="4">
        <v>35</v>
      </c>
      <c r="AR52" s="4">
        <v>30</v>
      </c>
      <c r="AS52" s="4">
        <v>43</v>
      </c>
      <c r="AT52" s="4">
        <v>342</v>
      </c>
      <c r="AU52" s="4">
        <v>125</v>
      </c>
      <c r="AV52" s="4">
        <v>8</v>
      </c>
      <c r="AW52" s="4">
        <v>97</v>
      </c>
      <c r="AX52" s="4">
        <v>3</v>
      </c>
      <c r="AY52" s="4">
        <v>9</v>
      </c>
      <c r="AZ52" s="4">
        <v>86</v>
      </c>
      <c r="BA52" s="4">
        <v>77</v>
      </c>
      <c r="BB52" s="4">
        <v>5</v>
      </c>
      <c r="BC52" s="4">
        <v>17</v>
      </c>
      <c r="BD52" s="4">
        <v>38</v>
      </c>
      <c r="BE52" s="4">
        <v>0</v>
      </c>
      <c r="BF52" s="4">
        <v>2</v>
      </c>
      <c r="BG52" s="4">
        <v>0</v>
      </c>
      <c r="BH52" s="4">
        <v>1</v>
      </c>
      <c r="BI52" s="4">
        <v>3</v>
      </c>
      <c r="BJ52" s="4">
        <v>0</v>
      </c>
      <c r="BK52" s="4">
        <v>2</v>
      </c>
      <c r="BL52" s="4">
        <v>2</v>
      </c>
      <c r="BM52" s="4">
        <v>0</v>
      </c>
      <c r="BN52" s="4">
        <v>0</v>
      </c>
      <c r="BO52" s="4">
        <f t="shared" si="0"/>
        <v>65</v>
      </c>
      <c r="BP52" s="4">
        <v>142</v>
      </c>
      <c r="BQ52" s="4">
        <f t="shared" si="1"/>
        <v>258</v>
      </c>
      <c r="BR52" s="27">
        <v>7522</v>
      </c>
      <c r="BS52" s="4">
        <f t="shared" si="2"/>
        <v>7522</v>
      </c>
      <c r="BT52" s="3">
        <v>0</v>
      </c>
      <c r="BU52" s="28">
        <v>31626</v>
      </c>
      <c r="BW52" s="4">
        <f t="shared" si="4"/>
        <v>74426</v>
      </c>
      <c r="BX52" s="22">
        <f t="shared" si="10"/>
        <v>3.6263514407245845E-2</v>
      </c>
      <c r="CD52" s="4">
        <f t="shared" si="5"/>
        <v>16425.5</v>
      </c>
      <c r="CE52" s="4">
        <f t="shared" si="6"/>
        <v>11089</v>
      </c>
      <c r="CF52" s="4">
        <f t="shared" si="7"/>
        <v>3200.5</v>
      </c>
      <c r="CG52" s="4">
        <f t="shared" si="8"/>
        <v>1918.5</v>
      </c>
      <c r="CH52" s="4">
        <f t="shared" si="9"/>
        <v>3934.5</v>
      </c>
      <c r="CZ52" s="70">
        <v>31594</v>
      </c>
      <c r="DA52" s="5">
        <f t="shared" si="11"/>
        <v>6186.375</v>
      </c>
      <c r="DB52" s="5">
        <f t="shared" si="3"/>
        <v>6202.166666666667</v>
      </c>
      <c r="DC52" s="72">
        <f t="shared" si="12"/>
        <v>7522</v>
      </c>
    </row>
    <row r="53" spans="2:107" x14ac:dyDescent="0.3">
      <c r="B53" s="47" t="s">
        <v>130</v>
      </c>
      <c r="C53" s="19" t="s">
        <v>438</v>
      </c>
      <c r="D53" s="4">
        <v>27</v>
      </c>
      <c r="E53" s="4">
        <v>242</v>
      </c>
      <c r="F53" s="4">
        <v>155</v>
      </c>
      <c r="G53" s="4">
        <v>25</v>
      </c>
      <c r="H53" s="4">
        <v>1276</v>
      </c>
      <c r="I53" s="4">
        <v>155</v>
      </c>
      <c r="J53" s="4">
        <v>34</v>
      </c>
      <c r="K53" s="4">
        <v>4</v>
      </c>
      <c r="L53" s="4">
        <v>112</v>
      </c>
      <c r="M53" s="4">
        <v>52</v>
      </c>
      <c r="N53" s="4">
        <v>76</v>
      </c>
      <c r="O53" s="4">
        <v>340</v>
      </c>
      <c r="P53" s="4">
        <v>132</v>
      </c>
      <c r="Q53" s="4">
        <v>40</v>
      </c>
      <c r="R53" s="4">
        <v>60</v>
      </c>
      <c r="S53" s="4">
        <v>80</v>
      </c>
      <c r="T53" s="4">
        <v>21</v>
      </c>
      <c r="U53" s="4">
        <v>54</v>
      </c>
      <c r="V53" s="4">
        <v>12</v>
      </c>
      <c r="W53" s="4">
        <v>42</v>
      </c>
      <c r="X53" s="4">
        <v>37</v>
      </c>
      <c r="Y53" s="4">
        <v>100</v>
      </c>
      <c r="Z53" s="4">
        <v>101</v>
      </c>
      <c r="AA53" s="4">
        <v>22</v>
      </c>
      <c r="AB53" s="4">
        <v>66</v>
      </c>
      <c r="AC53" s="4">
        <v>225</v>
      </c>
      <c r="AD53" s="4">
        <v>37</v>
      </c>
      <c r="AE53" s="4">
        <v>58</v>
      </c>
      <c r="AF53" s="4">
        <v>11</v>
      </c>
      <c r="AG53" s="4">
        <v>48</v>
      </c>
      <c r="AH53" s="4">
        <v>44</v>
      </c>
      <c r="AI53" s="4">
        <v>106</v>
      </c>
      <c r="AJ53" s="4">
        <v>45</v>
      </c>
      <c r="AK53" s="4">
        <v>37</v>
      </c>
      <c r="AL53" s="4">
        <v>73</v>
      </c>
      <c r="AM53" s="4">
        <v>51</v>
      </c>
      <c r="AN53" s="4">
        <v>814</v>
      </c>
      <c r="AO53" s="4">
        <v>58</v>
      </c>
      <c r="AP53" s="4">
        <v>7</v>
      </c>
      <c r="AQ53" s="4">
        <v>20</v>
      </c>
      <c r="AR53" s="4">
        <v>17</v>
      </c>
      <c r="AS53" s="4">
        <v>32</v>
      </c>
      <c r="AT53" s="4">
        <v>291</v>
      </c>
      <c r="AU53" s="4">
        <v>115</v>
      </c>
      <c r="AV53" s="4">
        <v>6</v>
      </c>
      <c r="AW53" s="4">
        <v>82</v>
      </c>
      <c r="AX53" s="4">
        <v>9</v>
      </c>
      <c r="AY53" s="4">
        <v>11</v>
      </c>
      <c r="AZ53" s="4">
        <v>68</v>
      </c>
      <c r="BA53" s="4">
        <v>58</v>
      </c>
      <c r="BB53" s="4">
        <v>9</v>
      </c>
      <c r="BC53" s="4">
        <v>11</v>
      </c>
      <c r="BD53" s="4">
        <v>40</v>
      </c>
      <c r="BE53" s="4">
        <v>0</v>
      </c>
      <c r="BF53" s="4">
        <v>0</v>
      </c>
      <c r="BG53" s="4">
        <v>0</v>
      </c>
      <c r="BH53" s="4">
        <v>1</v>
      </c>
      <c r="BI53" s="4">
        <v>7</v>
      </c>
      <c r="BJ53" s="4">
        <v>0</v>
      </c>
      <c r="BK53" s="4">
        <v>0</v>
      </c>
      <c r="BL53" s="4">
        <v>0</v>
      </c>
      <c r="BM53" s="4">
        <v>0</v>
      </c>
      <c r="BN53" s="4">
        <v>1</v>
      </c>
      <c r="BO53" s="4">
        <f t="shared" si="0"/>
        <v>60</v>
      </c>
      <c r="BP53" s="4">
        <v>144</v>
      </c>
      <c r="BQ53" s="4">
        <f t="shared" si="1"/>
        <v>220</v>
      </c>
      <c r="BR53" s="27">
        <v>6021</v>
      </c>
      <c r="BS53" s="4">
        <f t="shared" si="2"/>
        <v>6021</v>
      </c>
      <c r="BT53" s="3">
        <v>0</v>
      </c>
      <c r="BU53" s="28">
        <v>31654</v>
      </c>
      <c r="BW53" s="4">
        <f t="shared" si="4"/>
        <v>74920</v>
      </c>
      <c r="BX53" s="22">
        <f t="shared" si="10"/>
        <v>4.634679441073164E-2</v>
      </c>
      <c r="CD53" s="4">
        <f t="shared" si="5"/>
        <v>16435.5</v>
      </c>
      <c r="CE53" s="4">
        <f t="shared" si="6"/>
        <v>11135</v>
      </c>
      <c r="CF53" s="4">
        <f t="shared" si="7"/>
        <v>3221.5</v>
      </c>
      <c r="CG53" s="4">
        <f t="shared" si="8"/>
        <v>1933.5</v>
      </c>
      <c r="CH53" s="4">
        <f t="shared" si="9"/>
        <v>4003.5</v>
      </c>
      <c r="CZ53" s="70">
        <v>31625</v>
      </c>
      <c r="DA53" s="5">
        <f t="shared" si="11"/>
        <v>6146.9027777777774</v>
      </c>
      <c r="DB53" s="5">
        <f t="shared" si="3"/>
        <v>6243.333333333333</v>
      </c>
      <c r="DC53" s="72">
        <f t="shared" si="12"/>
        <v>6021</v>
      </c>
    </row>
    <row r="54" spans="2:107" x14ac:dyDescent="0.3">
      <c r="B54" s="47" t="s">
        <v>131</v>
      </c>
      <c r="C54" s="19" t="s">
        <v>439</v>
      </c>
      <c r="D54" s="4">
        <v>23</v>
      </c>
      <c r="E54" s="4">
        <v>337</v>
      </c>
      <c r="F54" s="4">
        <v>185</v>
      </c>
      <c r="G54" s="4">
        <v>27</v>
      </c>
      <c r="H54" s="4">
        <v>1609</v>
      </c>
      <c r="I54" s="4">
        <v>225</v>
      </c>
      <c r="J54" s="4">
        <v>40</v>
      </c>
      <c r="K54" s="4">
        <v>4</v>
      </c>
      <c r="L54" s="4">
        <v>125</v>
      </c>
      <c r="M54" s="4">
        <v>67</v>
      </c>
      <c r="N54" s="4">
        <v>99</v>
      </c>
      <c r="O54" s="4">
        <v>401</v>
      </c>
      <c r="P54" s="4">
        <v>157</v>
      </c>
      <c r="Q54" s="4">
        <v>61</v>
      </c>
      <c r="R54" s="4">
        <v>61</v>
      </c>
      <c r="S54" s="4">
        <v>90</v>
      </c>
      <c r="T54" s="4">
        <v>29</v>
      </c>
      <c r="U54" s="4">
        <v>59</v>
      </c>
      <c r="V54" s="4">
        <v>12</v>
      </c>
      <c r="W54" s="4">
        <v>48</v>
      </c>
      <c r="X54" s="4">
        <v>50</v>
      </c>
      <c r="Y54" s="4">
        <v>118</v>
      </c>
      <c r="Z54" s="4">
        <v>144</v>
      </c>
      <c r="AA54" s="4">
        <v>15</v>
      </c>
      <c r="AB54" s="4">
        <v>62</v>
      </c>
      <c r="AC54" s="4">
        <v>270</v>
      </c>
      <c r="AD54" s="4">
        <v>43</v>
      </c>
      <c r="AE54" s="4">
        <v>84</v>
      </c>
      <c r="AF54" s="4">
        <v>17</v>
      </c>
      <c r="AG54" s="4">
        <v>77</v>
      </c>
      <c r="AH54" s="4">
        <v>62</v>
      </c>
      <c r="AI54" s="4">
        <v>102</v>
      </c>
      <c r="AJ54" s="4">
        <v>51</v>
      </c>
      <c r="AK54" s="4">
        <v>53</v>
      </c>
      <c r="AL54" s="4">
        <v>107</v>
      </c>
      <c r="AM54" s="4">
        <v>88</v>
      </c>
      <c r="AN54" s="4">
        <v>1012</v>
      </c>
      <c r="AO54" s="4">
        <v>69</v>
      </c>
      <c r="AP54" s="4">
        <v>12</v>
      </c>
      <c r="AQ54" s="4">
        <v>21</v>
      </c>
      <c r="AR54" s="4">
        <v>34</v>
      </c>
      <c r="AS54" s="4">
        <v>34</v>
      </c>
      <c r="AT54" s="4">
        <v>343</v>
      </c>
      <c r="AU54" s="4">
        <v>137</v>
      </c>
      <c r="AV54" s="4">
        <v>10</v>
      </c>
      <c r="AW54" s="4">
        <v>105</v>
      </c>
      <c r="AX54" s="4">
        <v>14</v>
      </c>
      <c r="AY54" s="4">
        <v>12</v>
      </c>
      <c r="AZ54" s="4">
        <v>63</v>
      </c>
      <c r="BA54" s="4">
        <v>60</v>
      </c>
      <c r="BB54" s="4">
        <v>9</v>
      </c>
      <c r="BC54" s="4">
        <v>12</v>
      </c>
      <c r="BD54" s="4">
        <v>55</v>
      </c>
      <c r="BE54" s="4">
        <v>1</v>
      </c>
      <c r="BF54" s="4">
        <v>0</v>
      </c>
      <c r="BG54" s="4">
        <v>0</v>
      </c>
      <c r="BH54" s="4">
        <v>1</v>
      </c>
      <c r="BI54" s="4">
        <v>8</v>
      </c>
      <c r="BJ54" s="4">
        <v>0</v>
      </c>
      <c r="BK54" s="4">
        <v>0</v>
      </c>
      <c r="BL54" s="4">
        <v>0</v>
      </c>
      <c r="BM54" s="4">
        <v>0</v>
      </c>
      <c r="BN54" s="4">
        <v>1</v>
      </c>
      <c r="BO54" s="4">
        <f t="shared" si="0"/>
        <v>78</v>
      </c>
      <c r="BP54" s="4">
        <v>132</v>
      </c>
      <c r="BQ54" s="4">
        <f t="shared" si="1"/>
        <v>287</v>
      </c>
      <c r="BR54" s="27">
        <v>7434</v>
      </c>
      <c r="BS54" s="4">
        <f t="shared" si="2"/>
        <v>7434</v>
      </c>
      <c r="BT54" s="3">
        <v>0</v>
      </c>
      <c r="BU54" s="28">
        <v>31682</v>
      </c>
      <c r="BW54" s="4">
        <f t="shared" si="4"/>
        <v>76017</v>
      </c>
      <c r="BX54" s="22">
        <f t="shared" si="10"/>
        <v>6.1719601106176247E-2</v>
      </c>
      <c r="CD54" s="4">
        <f t="shared" si="5"/>
        <v>16618.5</v>
      </c>
      <c r="CE54" s="4">
        <f t="shared" si="6"/>
        <v>11314</v>
      </c>
      <c r="CF54" s="4">
        <f t="shared" si="7"/>
        <v>3320.5</v>
      </c>
      <c r="CG54" s="4">
        <f t="shared" si="8"/>
        <v>1929.5</v>
      </c>
      <c r="CH54" s="4">
        <f t="shared" si="9"/>
        <v>4099.5</v>
      </c>
      <c r="CZ54" s="70">
        <v>31656</v>
      </c>
      <c r="DA54" s="5">
        <f t="shared" si="11"/>
        <v>6155.5138888888887</v>
      </c>
      <c r="DB54" s="5">
        <f t="shared" si="3"/>
        <v>6334.75</v>
      </c>
      <c r="DC54" s="72">
        <f t="shared" si="12"/>
        <v>7434</v>
      </c>
    </row>
    <row r="55" spans="2:107" x14ac:dyDescent="0.3">
      <c r="B55" s="47" t="s">
        <v>132</v>
      </c>
      <c r="C55" s="19" t="s">
        <v>440</v>
      </c>
      <c r="D55" s="4">
        <v>27</v>
      </c>
      <c r="E55" s="4">
        <v>391</v>
      </c>
      <c r="F55" s="4">
        <v>229</v>
      </c>
      <c r="G55" s="4">
        <v>46</v>
      </c>
      <c r="H55" s="4">
        <v>1901</v>
      </c>
      <c r="I55" s="4">
        <v>228</v>
      </c>
      <c r="J55" s="4">
        <v>51</v>
      </c>
      <c r="K55" s="4">
        <v>11</v>
      </c>
      <c r="L55" s="4">
        <v>177</v>
      </c>
      <c r="M55" s="4">
        <v>70</v>
      </c>
      <c r="N55" s="4">
        <v>118</v>
      </c>
      <c r="O55" s="4">
        <v>448</v>
      </c>
      <c r="P55" s="4">
        <v>210</v>
      </c>
      <c r="Q55" s="4">
        <v>73</v>
      </c>
      <c r="R55" s="4">
        <v>78</v>
      </c>
      <c r="S55" s="4">
        <v>72</v>
      </c>
      <c r="T55" s="4">
        <v>20</v>
      </c>
      <c r="U55" s="4">
        <v>93</v>
      </c>
      <c r="V55" s="4">
        <v>13</v>
      </c>
      <c r="W55" s="4">
        <v>55</v>
      </c>
      <c r="X55" s="4">
        <v>74</v>
      </c>
      <c r="Y55" s="4">
        <v>172</v>
      </c>
      <c r="Z55" s="4">
        <v>167</v>
      </c>
      <c r="AA55" s="4">
        <v>31</v>
      </c>
      <c r="AB55" s="4">
        <v>82</v>
      </c>
      <c r="AC55" s="4">
        <v>269</v>
      </c>
      <c r="AD55" s="4">
        <v>46</v>
      </c>
      <c r="AE55" s="4">
        <v>93</v>
      </c>
      <c r="AF55" s="4">
        <v>14</v>
      </c>
      <c r="AG55" s="4">
        <v>64</v>
      </c>
      <c r="AH55" s="4">
        <v>76</v>
      </c>
      <c r="AI55" s="4">
        <v>151</v>
      </c>
      <c r="AJ55" s="4">
        <v>67</v>
      </c>
      <c r="AK55" s="4">
        <v>59</v>
      </c>
      <c r="AL55" s="4">
        <v>118</v>
      </c>
      <c r="AM55" s="4">
        <v>80</v>
      </c>
      <c r="AN55" s="4">
        <v>1121</v>
      </c>
      <c r="AO55" s="4">
        <v>84</v>
      </c>
      <c r="AP55" s="4">
        <v>7</v>
      </c>
      <c r="AQ55" s="4">
        <v>46</v>
      </c>
      <c r="AR55" s="4">
        <v>36</v>
      </c>
      <c r="AS55" s="4">
        <v>47</v>
      </c>
      <c r="AT55" s="4">
        <v>399</v>
      </c>
      <c r="AU55" s="4">
        <v>155</v>
      </c>
      <c r="AV55" s="4">
        <v>11</v>
      </c>
      <c r="AW55" s="4">
        <v>101</v>
      </c>
      <c r="AX55" s="4">
        <v>15</v>
      </c>
      <c r="AY55" s="4">
        <v>4</v>
      </c>
      <c r="AZ55" s="4">
        <v>118</v>
      </c>
      <c r="BA55" s="4">
        <v>77</v>
      </c>
      <c r="BB55" s="4">
        <v>8</v>
      </c>
      <c r="BC55" s="4">
        <v>9</v>
      </c>
      <c r="BD55" s="4">
        <v>53</v>
      </c>
      <c r="BE55" s="4">
        <v>0</v>
      </c>
      <c r="BF55" s="4">
        <v>0</v>
      </c>
      <c r="BG55" s="4">
        <v>0</v>
      </c>
      <c r="BH55" s="4">
        <v>0</v>
      </c>
      <c r="BI55" s="4">
        <v>13</v>
      </c>
      <c r="BJ55" s="4">
        <v>0</v>
      </c>
      <c r="BK55" s="4">
        <v>0</v>
      </c>
      <c r="BL55" s="4">
        <v>0</v>
      </c>
      <c r="BM55" s="4">
        <v>0</v>
      </c>
      <c r="BN55" s="4">
        <v>1</v>
      </c>
      <c r="BO55" s="4">
        <f t="shared" si="0"/>
        <v>76</v>
      </c>
      <c r="BP55" s="4">
        <v>117</v>
      </c>
      <c r="BQ55" s="4">
        <f t="shared" si="1"/>
        <v>289</v>
      </c>
      <c r="BR55" s="27">
        <v>8585</v>
      </c>
      <c r="BS55" s="4">
        <f t="shared" si="2"/>
        <v>8585</v>
      </c>
      <c r="BT55" s="3">
        <v>0</v>
      </c>
      <c r="BU55" s="28">
        <v>31717</v>
      </c>
      <c r="BW55" s="4">
        <f t="shared" si="4"/>
        <v>75285</v>
      </c>
      <c r="BX55" s="22">
        <f t="shared" si="10"/>
        <v>3.4219853284611412E-2</v>
      </c>
      <c r="CD55" s="4">
        <f t="shared" si="5"/>
        <v>16394.5</v>
      </c>
      <c r="CE55" s="4">
        <f t="shared" si="6"/>
        <v>11087</v>
      </c>
      <c r="CF55" s="4">
        <f t="shared" si="7"/>
        <v>3300.5</v>
      </c>
      <c r="CG55" s="4">
        <f t="shared" si="8"/>
        <v>1936.5</v>
      </c>
      <c r="CH55" s="4">
        <f t="shared" si="9"/>
        <v>4082.5</v>
      </c>
      <c r="CZ55" s="70">
        <v>31686</v>
      </c>
      <c r="DA55" s="5">
        <f t="shared" si="11"/>
        <v>6207.0972222222226</v>
      </c>
      <c r="DB55" s="5">
        <f t="shared" si="3"/>
        <v>6273.75</v>
      </c>
      <c r="DC55" s="72">
        <f t="shared" si="12"/>
        <v>8585</v>
      </c>
    </row>
    <row r="56" spans="2:107" x14ac:dyDescent="0.3">
      <c r="B56" s="47" t="s">
        <v>133</v>
      </c>
      <c r="C56" s="19" t="s">
        <v>441</v>
      </c>
      <c r="D56" s="4">
        <v>36</v>
      </c>
      <c r="E56" s="4">
        <v>276</v>
      </c>
      <c r="F56" s="4">
        <v>128</v>
      </c>
      <c r="G56" s="4">
        <v>29</v>
      </c>
      <c r="H56" s="4">
        <v>1258</v>
      </c>
      <c r="I56" s="4">
        <v>170</v>
      </c>
      <c r="J56" s="4">
        <v>32</v>
      </c>
      <c r="K56" s="4">
        <v>2</v>
      </c>
      <c r="L56" s="4">
        <v>95</v>
      </c>
      <c r="M56" s="4">
        <v>59</v>
      </c>
      <c r="N56" s="4">
        <v>70</v>
      </c>
      <c r="O56" s="4">
        <v>320</v>
      </c>
      <c r="P56" s="4">
        <v>142</v>
      </c>
      <c r="Q56" s="4">
        <v>53</v>
      </c>
      <c r="R56" s="4">
        <v>50</v>
      </c>
      <c r="S56" s="4">
        <v>39</v>
      </c>
      <c r="T56" s="4">
        <v>17</v>
      </c>
      <c r="U56" s="4">
        <v>46</v>
      </c>
      <c r="V56" s="4">
        <v>10</v>
      </c>
      <c r="W56" s="4">
        <v>26</v>
      </c>
      <c r="X56" s="4">
        <v>49</v>
      </c>
      <c r="Y56" s="4">
        <v>98</v>
      </c>
      <c r="Z56" s="4">
        <v>107</v>
      </c>
      <c r="AA56" s="4">
        <v>18</v>
      </c>
      <c r="AB56" s="4">
        <v>59</v>
      </c>
      <c r="AC56" s="4">
        <v>231</v>
      </c>
      <c r="AD56" s="4">
        <v>47</v>
      </c>
      <c r="AE56" s="4">
        <v>58</v>
      </c>
      <c r="AF56" s="4">
        <v>23</v>
      </c>
      <c r="AG56" s="4">
        <v>31</v>
      </c>
      <c r="AH56" s="4">
        <v>43</v>
      </c>
      <c r="AI56" s="4">
        <v>85</v>
      </c>
      <c r="AJ56" s="4">
        <v>32</v>
      </c>
      <c r="AK56" s="4">
        <v>52</v>
      </c>
      <c r="AL56" s="4">
        <v>83</v>
      </c>
      <c r="AM56" s="4">
        <v>52</v>
      </c>
      <c r="AN56" s="4">
        <v>831</v>
      </c>
      <c r="AO56" s="4">
        <v>45</v>
      </c>
      <c r="AP56" s="4">
        <v>5</v>
      </c>
      <c r="AQ56" s="4">
        <v>40</v>
      </c>
      <c r="AR56" s="4">
        <v>23</v>
      </c>
      <c r="AS56" s="4">
        <v>28</v>
      </c>
      <c r="AT56" s="4">
        <v>242</v>
      </c>
      <c r="AU56" s="4">
        <v>95</v>
      </c>
      <c r="AV56" s="4">
        <v>4</v>
      </c>
      <c r="AW56" s="4">
        <v>77</v>
      </c>
      <c r="AX56" s="4">
        <v>19</v>
      </c>
      <c r="AY56" s="4">
        <v>15</v>
      </c>
      <c r="AZ56" s="4">
        <v>59</v>
      </c>
      <c r="BA56" s="4">
        <v>52</v>
      </c>
      <c r="BB56" s="4">
        <v>4</v>
      </c>
      <c r="BC56" s="4">
        <v>7</v>
      </c>
      <c r="BD56" s="4">
        <v>30</v>
      </c>
      <c r="BE56" s="4">
        <v>2</v>
      </c>
      <c r="BF56" s="4">
        <v>0</v>
      </c>
      <c r="BG56" s="4">
        <v>0</v>
      </c>
      <c r="BH56" s="4">
        <v>1</v>
      </c>
      <c r="BI56" s="4">
        <v>3</v>
      </c>
      <c r="BJ56" s="4">
        <v>0</v>
      </c>
      <c r="BK56" s="4">
        <v>1</v>
      </c>
      <c r="BL56" s="4">
        <v>1</v>
      </c>
      <c r="BM56" s="4">
        <v>0</v>
      </c>
      <c r="BN56" s="4">
        <v>0</v>
      </c>
      <c r="BO56" s="4">
        <f t="shared" si="0"/>
        <v>45</v>
      </c>
      <c r="BP56" s="4">
        <v>107</v>
      </c>
      <c r="BQ56" s="4">
        <f t="shared" si="1"/>
        <v>194</v>
      </c>
      <c r="BR56" s="27">
        <v>5811</v>
      </c>
      <c r="BS56" s="4">
        <f t="shared" si="2"/>
        <v>5811</v>
      </c>
      <c r="BT56" s="3">
        <v>0</v>
      </c>
      <c r="BU56" s="28">
        <v>31745</v>
      </c>
      <c r="BW56" s="4">
        <f t="shared" si="4"/>
        <v>76610</v>
      </c>
      <c r="BX56" s="22">
        <f t="shared" si="10"/>
        <v>6.2286807731772864E-2</v>
      </c>
      <c r="CD56" s="4">
        <f t="shared" si="5"/>
        <v>16695.5</v>
      </c>
      <c r="CE56" s="4">
        <f t="shared" si="6"/>
        <v>11214</v>
      </c>
      <c r="CF56" s="4">
        <f t="shared" si="7"/>
        <v>3337.5</v>
      </c>
      <c r="CG56" s="4">
        <f t="shared" si="8"/>
        <v>1939.5</v>
      </c>
      <c r="CH56" s="4">
        <f t="shared" si="9"/>
        <v>4187.5</v>
      </c>
      <c r="CZ56" s="70">
        <v>31717</v>
      </c>
      <c r="DA56" s="5">
        <f t="shared" si="11"/>
        <v>6178.5972222222226</v>
      </c>
      <c r="DB56" s="5">
        <f t="shared" si="3"/>
        <v>6384.166666666667</v>
      </c>
      <c r="DC56" s="72">
        <f t="shared" si="12"/>
        <v>5811</v>
      </c>
    </row>
    <row r="57" spans="2:107" x14ac:dyDescent="0.3">
      <c r="B57" s="47" t="s">
        <v>134</v>
      </c>
      <c r="C57" s="19" t="s">
        <v>442</v>
      </c>
      <c r="D57" s="4">
        <v>23</v>
      </c>
      <c r="E57" s="4">
        <v>310</v>
      </c>
      <c r="F57" s="4">
        <v>175</v>
      </c>
      <c r="G57" s="4">
        <v>33</v>
      </c>
      <c r="H57" s="4">
        <v>1412</v>
      </c>
      <c r="I57" s="4">
        <v>194</v>
      </c>
      <c r="J57" s="4">
        <v>33</v>
      </c>
      <c r="K57" s="4">
        <v>9</v>
      </c>
      <c r="L57" s="4">
        <v>121</v>
      </c>
      <c r="M57" s="4">
        <v>65</v>
      </c>
      <c r="N57" s="4">
        <v>66</v>
      </c>
      <c r="O57" s="4">
        <v>361</v>
      </c>
      <c r="P57" s="4">
        <v>141</v>
      </c>
      <c r="Q57" s="4">
        <v>52</v>
      </c>
      <c r="R57" s="4">
        <v>71</v>
      </c>
      <c r="S57" s="4">
        <v>61</v>
      </c>
      <c r="T57" s="4">
        <v>21</v>
      </c>
      <c r="U57" s="4">
        <v>56</v>
      </c>
      <c r="V57" s="4">
        <v>15</v>
      </c>
      <c r="W57" s="4">
        <v>42</v>
      </c>
      <c r="X57" s="4">
        <v>41</v>
      </c>
      <c r="Y57" s="4">
        <v>83</v>
      </c>
      <c r="Z57" s="4">
        <v>103</v>
      </c>
      <c r="AA57" s="4">
        <v>24</v>
      </c>
      <c r="AB57" s="4">
        <v>55</v>
      </c>
      <c r="AC57" s="4">
        <v>225</v>
      </c>
      <c r="AD57" s="4">
        <v>41</v>
      </c>
      <c r="AE57" s="4">
        <v>80</v>
      </c>
      <c r="AF57" s="4">
        <v>18</v>
      </c>
      <c r="AG57" s="4">
        <v>39</v>
      </c>
      <c r="AH57" s="4">
        <v>48</v>
      </c>
      <c r="AI57" s="4">
        <v>98</v>
      </c>
      <c r="AJ57" s="4">
        <v>56</v>
      </c>
      <c r="AK57" s="4">
        <v>49</v>
      </c>
      <c r="AL57" s="4">
        <v>77</v>
      </c>
      <c r="AM57" s="4">
        <v>82</v>
      </c>
      <c r="AN57" s="4">
        <v>867</v>
      </c>
      <c r="AO57" s="4">
        <v>62</v>
      </c>
      <c r="AP57" s="4">
        <v>5</v>
      </c>
      <c r="AQ57" s="4">
        <v>31</v>
      </c>
      <c r="AR57" s="4">
        <v>35</v>
      </c>
      <c r="AS57" s="4">
        <v>38</v>
      </c>
      <c r="AT57" s="4">
        <v>281</v>
      </c>
      <c r="AU57" s="4">
        <v>113</v>
      </c>
      <c r="AV57" s="4">
        <v>5</v>
      </c>
      <c r="AW57" s="4">
        <v>81</v>
      </c>
      <c r="AX57" s="4">
        <v>15</v>
      </c>
      <c r="AY57" s="4">
        <v>8</v>
      </c>
      <c r="AZ57" s="4">
        <v>65</v>
      </c>
      <c r="BA57" s="4">
        <v>51</v>
      </c>
      <c r="BB57" s="4">
        <v>5</v>
      </c>
      <c r="BC57" s="4">
        <v>8</v>
      </c>
      <c r="BD57" s="4">
        <v>35</v>
      </c>
      <c r="BE57" s="4">
        <v>0</v>
      </c>
      <c r="BF57" s="4">
        <v>0</v>
      </c>
      <c r="BG57" s="4">
        <v>0</v>
      </c>
      <c r="BH57" s="4">
        <v>0</v>
      </c>
      <c r="BI57" s="4">
        <v>3</v>
      </c>
      <c r="BJ57" s="4">
        <v>0</v>
      </c>
      <c r="BK57" s="4">
        <v>1</v>
      </c>
      <c r="BL57" s="4">
        <v>0</v>
      </c>
      <c r="BM57" s="4">
        <v>0</v>
      </c>
      <c r="BN57" s="4">
        <v>0</v>
      </c>
      <c r="BO57" s="4">
        <f t="shared" si="0"/>
        <v>47</v>
      </c>
      <c r="BP57" s="4">
        <v>114</v>
      </c>
      <c r="BQ57" s="4">
        <f t="shared" si="1"/>
        <v>194</v>
      </c>
      <c r="BR57" s="27">
        <v>6397</v>
      </c>
      <c r="BS57" s="4">
        <f t="shared" si="2"/>
        <v>6397</v>
      </c>
      <c r="BT57" s="3">
        <v>0</v>
      </c>
      <c r="BU57" s="28">
        <v>31780</v>
      </c>
      <c r="BW57" s="4">
        <f t="shared" si="4"/>
        <v>78073</v>
      </c>
      <c r="BX57" s="22">
        <f t="shared" si="10"/>
        <v>7.6200978702874123E-2</v>
      </c>
      <c r="CD57" s="4">
        <f t="shared" si="5"/>
        <v>16988.5</v>
      </c>
      <c r="CE57" s="4">
        <f t="shared" si="6"/>
        <v>11381</v>
      </c>
      <c r="CF57" s="4">
        <f t="shared" si="7"/>
        <v>3414.5</v>
      </c>
      <c r="CG57" s="4">
        <f t="shared" si="8"/>
        <v>1982.5</v>
      </c>
      <c r="CH57" s="4">
        <f t="shared" si="9"/>
        <v>4322.5</v>
      </c>
      <c r="CZ57" s="70">
        <v>31747</v>
      </c>
      <c r="DA57" s="5">
        <f t="shared" si="11"/>
        <v>6240.291666666667</v>
      </c>
      <c r="DB57" s="5">
        <f t="shared" si="3"/>
        <v>6506.083333333333</v>
      </c>
      <c r="DC57" s="72">
        <f t="shared" si="12"/>
        <v>6397</v>
      </c>
    </row>
    <row r="58" spans="2:107" x14ac:dyDescent="0.3">
      <c r="B58" s="47" t="s">
        <v>135</v>
      </c>
      <c r="C58" s="19" t="s">
        <v>443</v>
      </c>
      <c r="D58" s="4">
        <v>23</v>
      </c>
      <c r="E58" s="4">
        <v>295</v>
      </c>
      <c r="F58" s="4">
        <v>135</v>
      </c>
      <c r="G58" s="4">
        <v>35</v>
      </c>
      <c r="H58" s="4">
        <v>1302</v>
      </c>
      <c r="I58" s="4">
        <v>183</v>
      </c>
      <c r="J58" s="4">
        <v>21</v>
      </c>
      <c r="K58" s="4">
        <v>1</v>
      </c>
      <c r="L58" s="4">
        <v>98</v>
      </c>
      <c r="M58" s="4">
        <v>62</v>
      </c>
      <c r="N58" s="4">
        <v>67</v>
      </c>
      <c r="O58" s="4">
        <v>342</v>
      </c>
      <c r="P58" s="4">
        <v>115</v>
      </c>
      <c r="Q58" s="4">
        <v>41</v>
      </c>
      <c r="R58" s="4">
        <v>46</v>
      </c>
      <c r="S58" s="4">
        <v>39</v>
      </c>
      <c r="T58" s="4">
        <v>22</v>
      </c>
      <c r="U58" s="4">
        <v>36</v>
      </c>
      <c r="V58" s="4">
        <v>11</v>
      </c>
      <c r="W58" s="4">
        <v>36</v>
      </c>
      <c r="X58" s="4">
        <v>49</v>
      </c>
      <c r="Y58" s="4">
        <v>112</v>
      </c>
      <c r="Z58" s="4">
        <v>123</v>
      </c>
      <c r="AA58" s="4">
        <v>11</v>
      </c>
      <c r="AB58" s="4">
        <v>57</v>
      </c>
      <c r="AC58" s="4">
        <v>263</v>
      </c>
      <c r="AD58" s="4">
        <v>31</v>
      </c>
      <c r="AE58" s="4">
        <v>78</v>
      </c>
      <c r="AF58" s="4">
        <v>12</v>
      </c>
      <c r="AG58" s="4">
        <v>35</v>
      </c>
      <c r="AH58" s="4">
        <v>59</v>
      </c>
      <c r="AI58" s="4">
        <v>102</v>
      </c>
      <c r="AJ58" s="4">
        <v>42</v>
      </c>
      <c r="AK58" s="4">
        <v>56</v>
      </c>
      <c r="AL58" s="4">
        <v>64</v>
      </c>
      <c r="AM58" s="4">
        <v>78</v>
      </c>
      <c r="AN58" s="4">
        <v>830</v>
      </c>
      <c r="AO58" s="4">
        <v>44</v>
      </c>
      <c r="AP58" s="4">
        <v>10</v>
      </c>
      <c r="AQ58" s="4">
        <v>30</v>
      </c>
      <c r="AR58" s="4">
        <v>28</v>
      </c>
      <c r="AS58" s="4">
        <v>20</v>
      </c>
      <c r="AT58" s="4">
        <v>282</v>
      </c>
      <c r="AU58" s="4">
        <v>104</v>
      </c>
      <c r="AV58" s="4">
        <v>7</v>
      </c>
      <c r="AW58" s="4">
        <v>62</v>
      </c>
      <c r="AX58" s="4">
        <v>17</v>
      </c>
      <c r="AY58" s="4">
        <v>11</v>
      </c>
      <c r="AZ58" s="4">
        <v>45</v>
      </c>
      <c r="BA58" s="4">
        <v>66</v>
      </c>
      <c r="BB58" s="4">
        <v>2</v>
      </c>
      <c r="BC58" s="4">
        <v>12</v>
      </c>
      <c r="BD58" s="4">
        <v>38</v>
      </c>
      <c r="BE58" s="4">
        <v>2</v>
      </c>
      <c r="BF58" s="4">
        <v>1</v>
      </c>
      <c r="BG58" s="4">
        <v>0</v>
      </c>
      <c r="BH58" s="4">
        <v>0</v>
      </c>
      <c r="BI58" s="4">
        <v>5</v>
      </c>
      <c r="BJ58" s="4">
        <v>0</v>
      </c>
      <c r="BK58" s="4">
        <v>2</v>
      </c>
      <c r="BL58" s="4">
        <v>1</v>
      </c>
      <c r="BM58" s="4">
        <v>0</v>
      </c>
      <c r="BN58" s="4">
        <v>0</v>
      </c>
      <c r="BO58" s="4">
        <f t="shared" si="0"/>
        <v>61</v>
      </c>
      <c r="BP58" s="4">
        <v>104</v>
      </c>
      <c r="BQ58" s="4">
        <f t="shared" si="1"/>
        <v>145</v>
      </c>
      <c r="BR58" s="27">
        <v>5950</v>
      </c>
      <c r="BS58" s="4">
        <f t="shared" si="2"/>
        <v>5950</v>
      </c>
      <c r="BT58" s="3">
        <v>0</v>
      </c>
      <c r="BU58" s="28">
        <v>31808</v>
      </c>
      <c r="BW58" s="4">
        <f t="shared" si="4"/>
        <v>77009</v>
      </c>
      <c r="BX58" s="22">
        <f t="shared" si="10"/>
        <v>5.6234484082897884E-2</v>
      </c>
      <c r="CD58" s="4">
        <f t="shared" si="5"/>
        <v>16730.5</v>
      </c>
      <c r="CE58" s="4">
        <f t="shared" si="6"/>
        <v>11179</v>
      </c>
      <c r="CF58" s="4">
        <f t="shared" si="7"/>
        <v>3410.5</v>
      </c>
      <c r="CG58" s="4">
        <f t="shared" si="8"/>
        <v>1947.5</v>
      </c>
      <c r="CH58" s="4">
        <f t="shared" si="9"/>
        <v>4279.5</v>
      </c>
      <c r="CZ58" s="70">
        <v>31778</v>
      </c>
      <c r="DA58" s="5">
        <f t="shared" si="11"/>
        <v>6247.7361111111113</v>
      </c>
      <c r="DB58" s="5">
        <f t="shared" si="3"/>
        <v>6417.416666666667</v>
      </c>
      <c r="DC58" s="72">
        <f t="shared" si="12"/>
        <v>5950</v>
      </c>
    </row>
    <row r="59" spans="2:107" x14ac:dyDescent="0.3">
      <c r="B59" s="47" t="s">
        <v>136</v>
      </c>
      <c r="C59" s="19" t="s">
        <v>444</v>
      </c>
      <c r="D59" s="4">
        <v>19</v>
      </c>
      <c r="E59" s="4">
        <v>265</v>
      </c>
      <c r="F59" s="4">
        <v>116</v>
      </c>
      <c r="G59" s="4">
        <v>25</v>
      </c>
      <c r="H59" s="4">
        <v>1215</v>
      </c>
      <c r="I59" s="4">
        <v>168</v>
      </c>
      <c r="J59" s="4">
        <v>40</v>
      </c>
      <c r="K59" s="4">
        <v>3</v>
      </c>
      <c r="L59" s="4">
        <v>110</v>
      </c>
      <c r="M59" s="4">
        <v>59</v>
      </c>
      <c r="N59" s="4">
        <v>61</v>
      </c>
      <c r="O59" s="4">
        <v>344</v>
      </c>
      <c r="P59" s="4">
        <v>115</v>
      </c>
      <c r="Q59" s="4">
        <v>43</v>
      </c>
      <c r="R59" s="4">
        <v>58</v>
      </c>
      <c r="S59" s="4">
        <v>59</v>
      </c>
      <c r="T59" s="4">
        <v>28</v>
      </c>
      <c r="U59" s="4">
        <v>52</v>
      </c>
      <c r="V59" s="4">
        <v>8</v>
      </c>
      <c r="W59" s="4">
        <v>52</v>
      </c>
      <c r="X59" s="4">
        <v>45</v>
      </c>
      <c r="Y59" s="4">
        <v>81</v>
      </c>
      <c r="Z59" s="4">
        <v>104</v>
      </c>
      <c r="AA59" s="4">
        <v>22</v>
      </c>
      <c r="AB59" s="4">
        <v>57</v>
      </c>
      <c r="AC59" s="4">
        <v>211</v>
      </c>
      <c r="AD59" s="4">
        <v>24</v>
      </c>
      <c r="AE59" s="4">
        <v>64</v>
      </c>
      <c r="AF59" s="4">
        <v>12</v>
      </c>
      <c r="AG59" s="4">
        <v>34</v>
      </c>
      <c r="AH59" s="4">
        <v>44</v>
      </c>
      <c r="AI59" s="4">
        <v>71</v>
      </c>
      <c r="AJ59" s="4">
        <v>43</v>
      </c>
      <c r="AK59" s="4">
        <v>42</v>
      </c>
      <c r="AL59" s="4">
        <v>73</v>
      </c>
      <c r="AM59" s="4">
        <v>45</v>
      </c>
      <c r="AN59" s="4">
        <v>822</v>
      </c>
      <c r="AO59" s="4">
        <v>58</v>
      </c>
      <c r="AP59" s="4">
        <v>4</v>
      </c>
      <c r="AQ59" s="4">
        <v>29</v>
      </c>
      <c r="AR59" s="4">
        <v>25</v>
      </c>
      <c r="AS59" s="4">
        <v>28</v>
      </c>
      <c r="AT59" s="4">
        <v>238</v>
      </c>
      <c r="AU59" s="4">
        <v>113</v>
      </c>
      <c r="AV59" s="4">
        <v>8</v>
      </c>
      <c r="AW59" s="4">
        <v>77</v>
      </c>
      <c r="AX59" s="4">
        <v>12</v>
      </c>
      <c r="AY59" s="4">
        <v>7</v>
      </c>
      <c r="AZ59" s="4">
        <v>63</v>
      </c>
      <c r="BA59" s="4">
        <v>55</v>
      </c>
      <c r="BB59" s="4">
        <v>4</v>
      </c>
      <c r="BC59" s="4">
        <v>2</v>
      </c>
      <c r="BD59" s="4">
        <v>24</v>
      </c>
      <c r="BE59" s="4">
        <v>0</v>
      </c>
      <c r="BF59" s="4">
        <v>0</v>
      </c>
      <c r="BG59" s="4">
        <v>0</v>
      </c>
      <c r="BH59" s="4">
        <v>0</v>
      </c>
      <c r="BI59" s="4">
        <v>3</v>
      </c>
      <c r="BJ59" s="4">
        <v>0</v>
      </c>
      <c r="BK59" s="4">
        <v>0</v>
      </c>
      <c r="BL59" s="4">
        <v>1</v>
      </c>
      <c r="BM59" s="4">
        <v>0</v>
      </c>
      <c r="BN59" s="4">
        <v>0</v>
      </c>
      <c r="BO59" s="4">
        <f t="shared" si="0"/>
        <v>30</v>
      </c>
      <c r="BP59" s="4">
        <v>107</v>
      </c>
      <c r="BQ59" s="4">
        <f t="shared" si="1"/>
        <v>150</v>
      </c>
      <c r="BR59" s="27">
        <v>5642</v>
      </c>
      <c r="BS59" s="4">
        <f t="shared" si="2"/>
        <v>5642</v>
      </c>
      <c r="BT59" s="3">
        <v>0</v>
      </c>
      <c r="BU59" s="28">
        <v>31836</v>
      </c>
      <c r="BW59" s="4">
        <f t="shared" si="4"/>
        <v>76251</v>
      </c>
      <c r="BX59" s="22">
        <f t="shared" si="10"/>
        <v>3.8262006236298607E-2</v>
      </c>
      <c r="CD59" s="4">
        <f t="shared" si="5"/>
        <v>16524.5</v>
      </c>
      <c r="CE59" s="4">
        <f t="shared" si="6"/>
        <v>11018.5</v>
      </c>
      <c r="CF59" s="4">
        <f t="shared" si="7"/>
        <v>3381.5</v>
      </c>
      <c r="CG59" s="4">
        <f t="shared" si="8"/>
        <v>1906</v>
      </c>
      <c r="CH59" s="4">
        <f t="shared" si="9"/>
        <v>4276</v>
      </c>
      <c r="CZ59" s="70">
        <v>31809</v>
      </c>
      <c r="DA59" s="5">
        <f t="shared" si="11"/>
        <v>6218.291666666667</v>
      </c>
      <c r="DB59" s="5">
        <f t="shared" si="3"/>
        <v>6354.25</v>
      </c>
      <c r="DC59" s="72">
        <f t="shared" si="12"/>
        <v>5642</v>
      </c>
    </row>
    <row r="60" spans="2:107" x14ac:dyDescent="0.3">
      <c r="B60" s="47" t="s">
        <v>137</v>
      </c>
      <c r="C60" s="19" t="s">
        <v>445</v>
      </c>
      <c r="D60" s="4">
        <v>31</v>
      </c>
      <c r="E60" s="4">
        <v>305</v>
      </c>
      <c r="F60" s="4">
        <v>162</v>
      </c>
      <c r="G60" s="4">
        <v>31</v>
      </c>
      <c r="H60" s="4">
        <v>1295</v>
      </c>
      <c r="I60" s="4">
        <v>176</v>
      </c>
      <c r="J60" s="4">
        <v>33</v>
      </c>
      <c r="K60" s="4">
        <v>2</v>
      </c>
      <c r="L60" s="4">
        <v>132</v>
      </c>
      <c r="M60" s="4">
        <v>58</v>
      </c>
      <c r="N60" s="4">
        <v>87</v>
      </c>
      <c r="O60" s="4">
        <v>350</v>
      </c>
      <c r="P60" s="4">
        <v>146</v>
      </c>
      <c r="Q60" s="4">
        <v>41</v>
      </c>
      <c r="R60" s="4">
        <v>49</v>
      </c>
      <c r="S60" s="4">
        <v>62</v>
      </c>
      <c r="T60" s="4">
        <v>23</v>
      </c>
      <c r="U60" s="4">
        <v>56</v>
      </c>
      <c r="V60" s="4">
        <v>9</v>
      </c>
      <c r="W60" s="4">
        <v>43</v>
      </c>
      <c r="X60" s="4">
        <v>42</v>
      </c>
      <c r="Y60" s="4">
        <v>104</v>
      </c>
      <c r="Z60" s="4">
        <v>102</v>
      </c>
      <c r="AA60" s="4">
        <v>21</v>
      </c>
      <c r="AB60" s="4">
        <v>65</v>
      </c>
      <c r="AC60" s="4">
        <v>253</v>
      </c>
      <c r="AD60" s="4">
        <v>39</v>
      </c>
      <c r="AE60" s="4">
        <v>62</v>
      </c>
      <c r="AF60" s="4">
        <v>12</v>
      </c>
      <c r="AG60" s="4">
        <v>36</v>
      </c>
      <c r="AH60" s="4">
        <v>46</v>
      </c>
      <c r="AI60" s="4">
        <v>89</v>
      </c>
      <c r="AJ60" s="4">
        <v>61</v>
      </c>
      <c r="AK60" s="4">
        <v>57</v>
      </c>
      <c r="AL60" s="4">
        <v>107</v>
      </c>
      <c r="AM60" s="4">
        <v>58</v>
      </c>
      <c r="AN60" s="4">
        <v>805</v>
      </c>
      <c r="AO60" s="4">
        <v>52</v>
      </c>
      <c r="AP60" s="4">
        <v>4</v>
      </c>
      <c r="AQ60" s="4">
        <v>32</v>
      </c>
      <c r="AR60" s="4">
        <v>41</v>
      </c>
      <c r="AS60" s="4">
        <v>31</v>
      </c>
      <c r="AT60" s="4">
        <v>275</v>
      </c>
      <c r="AU60" s="4">
        <v>100</v>
      </c>
      <c r="AV60" s="4">
        <v>3</v>
      </c>
      <c r="AW60" s="4">
        <v>74</v>
      </c>
      <c r="AX60" s="4">
        <v>27</v>
      </c>
      <c r="AY60" s="4">
        <v>7</v>
      </c>
      <c r="AZ60" s="4">
        <v>60</v>
      </c>
      <c r="BA60" s="4">
        <v>69</v>
      </c>
      <c r="BB60" s="4">
        <v>7</v>
      </c>
      <c r="BC60" s="4">
        <v>12</v>
      </c>
      <c r="BD60" s="4">
        <v>39</v>
      </c>
      <c r="BE60" s="4">
        <v>0</v>
      </c>
      <c r="BF60" s="4">
        <v>0</v>
      </c>
      <c r="BG60" s="4">
        <v>0</v>
      </c>
      <c r="BH60" s="4">
        <v>0</v>
      </c>
      <c r="BI60" s="4">
        <v>6</v>
      </c>
      <c r="BJ60" s="4">
        <v>0</v>
      </c>
      <c r="BK60" s="4">
        <v>1</v>
      </c>
      <c r="BL60" s="4">
        <v>0</v>
      </c>
      <c r="BM60" s="4">
        <v>0</v>
      </c>
      <c r="BN60" s="4">
        <v>0</v>
      </c>
      <c r="BO60" s="4">
        <f t="shared" si="0"/>
        <v>58</v>
      </c>
      <c r="BP60" s="4">
        <v>105</v>
      </c>
      <c r="BQ60" s="4">
        <f t="shared" si="1"/>
        <v>180</v>
      </c>
      <c r="BR60" s="27">
        <v>6175</v>
      </c>
      <c r="BS60" s="4">
        <f t="shared" si="2"/>
        <v>6175</v>
      </c>
      <c r="BT60" s="3">
        <v>0</v>
      </c>
      <c r="BU60" s="28">
        <v>31864</v>
      </c>
      <c r="BW60" s="4">
        <f t="shared" si="4"/>
        <v>76640</v>
      </c>
      <c r="BX60" s="22">
        <f t="shared" si="10"/>
        <v>4.2891356411931092E-2</v>
      </c>
      <c r="CD60" s="4">
        <f t="shared" si="5"/>
        <v>16537.5</v>
      </c>
      <c r="CE60" s="4">
        <f t="shared" si="6"/>
        <v>10890.5</v>
      </c>
      <c r="CF60" s="4">
        <f t="shared" si="7"/>
        <v>3408.5</v>
      </c>
      <c r="CG60" s="4">
        <f t="shared" si="8"/>
        <v>1923</v>
      </c>
      <c r="CH60" s="4">
        <f t="shared" si="9"/>
        <v>4316</v>
      </c>
      <c r="CZ60" s="70">
        <v>31837</v>
      </c>
      <c r="DA60" s="5">
        <f t="shared" si="11"/>
        <v>6222.958333333333</v>
      </c>
      <c r="DB60" s="5">
        <f t="shared" si="3"/>
        <v>6386.666666666667</v>
      </c>
      <c r="DC60" s="72">
        <f t="shared" si="12"/>
        <v>6175</v>
      </c>
    </row>
    <row r="61" spans="2:107" x14ac:dyDescent="0.3">
      <c r="B61" s="47" t="s">
        <v>138</v>
      </c>
      <c r="C61" s="19" t="s">
        <v>446</v>
      </c>
      <c r="D61" s="4">
        <v>33</v>
      </c>
      <c r="E61" s="4">
        <v>370</v>
      </c>
      <c r="F61" s="4">
        <v>159</v>
      </c>
      <c r="G61" s="4">
        <v>37</v>
      </c>
      <c r="H61" s="4">
        <v>1404</v>
      </c>
      <c r="I61" s="4">
        <v>207</v>
      </c>
      <c r="J61" s="4">
        <v>37</v>
      </c>
      <c r="K61" s="4">
        <v>2</v>
      </c>
      <c r="L61" s="4">
        <v>133</v>
      </c>
      <c r="M61" s="4">
        <v>73</v>
      </c>
      <c r="N61" s="4">
        <v>85</v>
      </c>
      <c r="O61" s="4">
        <v>366</v>
      </c>
      <c r="P61" s="4">
        <v>158</v>
      </c>
      <c r="Q61" s="4">
        <v>56</v>
      </c>
      <c r="R61" s="4">
        <v>50</v>
      </c>
      <c r="S61" s="4">
        <v>57</v>
      </c>
      <c r="T61" s="4">
        <v>15</v>
      </c>
      <c r="U61" s="4">
        <v>48</v>
      </c>
      <c r="V61" s="4">
        <v>14</v>
      </c>
      <c r="W61" s="4">
        <v>40</v>
      </c>
      <c r="X61" s="4">
        <v>61</v>
      </c>
      <c r="Y61" s="4">
        <v>110</v>
      </c>
      <c r="Z61" s="4">
        <v>102</v>
      </c>
      <c r="AA61" s="4">
        <v>7</v>
      </c>
      <c r="AB61" s="4">
        <v>78</v>
      </c>
      <c r="AC61" s="4">
        <v>258</v>
      </c>
      <c r="AD61" s="4">
        <v>54</v>
      </c>
      <c r="AE61" s="4">
        <v>82</v>
      </c>
      <c r="AF61" s="4">
        <v>22</v>
      </c>
      <c r="AG61" s="4">
        <v>42</v>
      </c>
      <c r="AH61" s="4">
        <v>46</v>
      </c>
      <c r="AI61" s="4">
        <v>103</v>
      </c>
      <c r="AJ61" s="4">
        <v>47</v>
      </c>
      <c r="AK61" s="4">
        <v>48</v>
      </c>
      <c r="AL61" s="4">
        <v>92</v>
      </c>
      <c r="AM61" s="4">
        <v>78</v>
      </c>
      <c r="AN61" s="4">
        <v>1005</v>
      </c>
      <c r="AO61" s="4">
        <v>64</v>
      </c>
      <c r="AP61" s="4">
        <v>4</v>
      </c>
      <c r="AQ61" s="4">
        <v>27</v>
      </c>
      <c r="AR61" s="4">
        <v>29</v>
      </c>
      <c r="AS61" s="4">
        <v>39</v>
      </c>
      <c r="AT61" s="4">
        <v>362</v>
      </c>
      <c r="AU61" s="4">
        <v>125</v>
      </c>
      <c r="AV61" s="4">
        <v>8</v>
      </c>
      <c r="AW61" s="4">
        <v>79</v>
      </c>
      <c r="AX61" s="4">
        <v>29</v>
      </c>
      <c r="AY61" s="4">
        <v>11</v>
      </c>
      <c r="AZ61" s="4">
        <v>76</v>
      </c>
      <c r="BA61" s="4">
        <v>67</v>
      </c>
      <c r="BB61" s="4">
        <v>6</v>
      </c>
      <c r="BC61" s="4">
        <v>8</v>
      </c>
      <c r="BD61" s="4">
        <v>49</v>
      </c>
      <c r="BE61" s="4">
        <v>1</v>
      </c>
      <c r="BF61" s="4">
        <v>0</v>
      </c>
      <c r="BG61" s="4">
        <v>0</v>
      </c>
      <c r="BH61" s="4">
        <v>1</v>
      </c>
      <c r="BI61" s="4">
        <v>3</v>
      </c>
      <c r="BJ61" s="4">
        <v>0</v>
      </c>
      <c r="BK61" s="4">
        <v>0</v>
      </c>
      <c r="BL61" s="4">
        <v>0</v>
      </c>
      <c r="BM61" s="4">
        <v>0</v>
      </c>
      <c r="BN61" s="4">
        <v>1</v>
      </c>
      <c r="BO61" s="4">
        <f t="shared" si="0"/>
        <v>63</v>
      </c>
      <c r="BP61" s="4">
        <v>115</v>
      </c>
      <c r="BQ61" s="4">
        <f t="shared" si="1"/>
        <v>266</v>
      </c>
      <c r="BR61" s="27">
        <v>6949</v>
      </c>
      <c r="BS61" s="4">
        <f t="shared" si="2"/>
        <v>6949</v>
      </c>
      <c r="BT61" s="3">
        <v>0</v>
      </c>
      <c r="BU61" s="28">
        <v>31899</v>
      </c>
      <c r="BW61" s="4">
        <f t="shared" si="4"/>
        <v>77876</v>
      </c>
      <c r="BX61" s="22">
        <f t="shared" si="10"/>
        <v>5.4087709799675254E-2</v>
      </c>
      <c r="CD61" s="4">
        <f t="shared" si="5"/>
        <v>16723.5</v>
      </c>
      <c r="CE61" s="4">
        <f t="shared" si="6"/>
        <v>10964.5</v>
      </c>
      <c r="CF61" s="4">
        <f t="shared" si="7"/>
        <v>3540.5</v>
      </c>
      <c r="CG61" s="4">
        <f t="shared" si="8"/>
        <v>1944</v>
      </c>
      <c r="CH61" s="4">
        <f t="shared" si="9"/>
        <v>4356</v>
      </c>
      <c r="CZ61" s="70">
        <v>31868</v>
      </c>
      <c r="DA61" s="5">
        <f t="shared" si="11"/>
        <v>6252.375</v>
      </c>
      <c r="DB61" s="5">
        <f t="shared" si="3"/>
        <v>6489.666666666667</v>
      </c>
      <c r="DC61" s="72">
        <f t="shared" si="12"/>
        <v>6949</v>
      </c>
    </row>
    <row r="62" spans="2:107" x14ac:dyDescent="0.3">
      <c r="B62" s="47" t="s">
        <v>139</v>
      </c>
      <c r="C62" s="19" t="s">
        <v>447</v>
      </c>
      <c r="D62" s="4">
        <v>25</v>
      </c>
      <c r="E62" s="4">
        <v>208</v>
      </c>
      <c r="F62" s="4">
        <v>117</v>
      </c>
      <c r="G62" s="4">
        <v>21</v>
      </c>
      <c r="H62" s="4">
        <v>1089</v>
      </c>
      <c r="I62" s="4">
        <v>152</v>
      </c>
      <c r="J62" s="4">
        <v>31</v>
      </c>
      <c r="K62" s="4">
        <v>2</v>
      </c>
      <c r="L62" s="4">
        <v>102</v>
      </c>
      <c r="M62" s="4">
        <v>57</v>
      </c>
      <c r="N62" s="4">
        <v>62</v>
      </c>
      <c r="O62" s="4">
        <v>275</v>
      </c>
      <c r="P62" s="4">
        <v>110</v>
      </c>
      <c r="Q62" s="4">
        <v>58</v>
      </c>
      <c r="R62" s="4">
        <v>45</v>
      </c>
      <c r="S62" s="4">
        <v>51</v>
      </c>
      <c r="T62" s="4">
        <v>14</v>
      </c>
      <c r="U62" s="4">
        <v>44</v>
      </c>
      <c r="V62" s="4">
        <v>6</v>
      </c>
      <c r="W62" s="4">
        <v>31</v>
      </c>
      <c r="X62" s="4">
        <v>39</v>
      </c>
      <c r="Y62" s="4">
        <v>93</v>
      </c>
      <c r="Z62" s="4">
        <v>82</v>
      </c>
      <c r="AA62" s="4">
        <v>5</v>
      </c>
      <c r="AB62" s="4">
        <v>46</v>
      </c>
      <c r="AC62" s="4">
        <v>183</v>
      </c>
      <c r="AD62" s="4">
        <v>34</v>
      </c>
      <c r="AE62" s="4">
        <v>64</v>
      </c>
      <c r="AF62" s="4">
        <v>13</v>
      </c>
      <c r="AG62" s="4">
        <v>49</v>
      </c>
      <c r="AH62" s="4">
        <v>42</v>
      </c>
      <c r="AI62" s="4">
        <v>68</v>
      </c>
      <c r="AJ62" s="4">
        <v>40</v>
      </c>
      <c r="AK62" s="4">
        <v>29</v>
      </c>
      <c r="AL62" s="4">
        <v>75</v>
      </c>
      <c r="AM62" s="4">
        <v>56</v>
      </c>
      <c r="AN62" s="4">
        <v>696</v>
      </c>
      <c r="AO62" s="4">
        <v>52</v>
      </c>
      <c r="AP62" s="4">
        <v>4</v>
      </c>
      <c r="AQ62" s="4">
        <v>28</v>
      </c>
      <c r="AR62" s="4">
        <v>11</v>
      </c>
      <c r="AS62" s="4">
        <v>23</v>
      </c>
      <c r="AT62" s="4">
        <v>229</v>
      </c>
      <c r="AU62" s="4">
        <v>89</v>
      </c>
      <c r="AV62" s="4">
        <v>8</v>
      </c>
      <c r="AW62" s="4">
        <v>67</v>
      </c>
      <c r="AX62" s="4">
        <v>26</v>
      </c>
      <c r="AY62" s="4">
        <v>7</v>
      </c>
      <c r="AZ62" s="4">
        <v>60</v>
      </c>
      <c r="BA62" s="4">
        <v>42</v>
      </c>
      <c r="BB62" s="4">
        <v>4</v>
      </c>
      <c r="BC62" s="4">
        <v>7</v>
      </c>
      <c r="BD62" s="4">
        <v>35</v>
      </c>
      <c r="BE62" s="4">
        <v>0</v>
      </c>
      <c r="BF62" s="4">
        <v>0</v>
      </c>
      <c r="BG62" s="4">
        <v>0</v>
      </c>
      <c r="BH62" s="4">
        <v>0</v>
      </c>
      <c r="BI62" s="4">
        <v>4</v>
      </c>
      <c r="BJ62" s="4">
        <v>0</v>
      </c>
      <c r="BK62" s="4">
        <v>1</v>
      </c>
      <c r="BL62" s="4">
        <v>4</v>
      </c>
      <c r="BM62" s="4">
        <v>0</v>
      </c>
      <c r="BN62" s="4">
        <v>1</v>
      </c>
      <c r="BO62" s="4">
        <f t="shared" si="0"/>
        <v>52</v>
      </c>
      <c r="BP62" s="4">
        <v>66</v>
      </c>
      <c r="BQ62" s="4">
        <f t="shared" si="1"/>
        <v>157</v>
      </c>
      <c r="BR62" s="27">
        <v>5039</v>
      </c>
      <c r="BS62" s="4">
        <f t="shared" si="2"/>
        <v>5039</v>
      </c>
      <c r="BT62" s="3">
        <v>0</v>
      </c>
      <c r="BU62" s="28">
        <v>31927</v>
      </c>
      <c r="BW62" s="4">
        <f t="shared" si="4"/>
        <v>77214</v>
      </c>
      <c r="BX62" s="22">
        <f t="shared" si="10"/>
        <v>5.4015315942503861E-2</v>
      </c>
      <c r="CD62" s="4">
        <f t="shared" si="5"/>
        <v>16585</v>
      </c>
      <c r="CE62" s="4">
        <f t="shared" si="6"/>
        <v>10769</v>
      </c>
      <c r="CF62" s="4">
        <f t="shared" si="7"/>
        <v>3531</v>
      </c>
      <c r="CG62" s="4">
        <f t="shared" si="8"/>
        <v>1915</v>
      </c>
      <c r="CH62" s="4">
        <f t="shared" si="9"/>
        <v>4300</v>
      </c>
      <c r="CZ62" s="70">
        <v>31898</v>
      </c>
      <c r="DA62" s="5">
        <f t="shared" si="11"/>
        <v>6221.2638888888887</v>
      </c>
      <c r="DB62" s="5">
        <f t="shared" si="3"/>
        <v>6434.5</v>
      </c>
      <c r="DC62" s="72">
        <f t="shared" si="12"/>
        <v>5039</v>
      </c>
    </row>
    <row r="63" spans="2:107" x14ac:dyDescent="0.3">
      <c r="B63" s="47" t="s">
        <v>140</v>
      </c>
      <c r="C63" s="19" t="s">
        <v>448</v>
      </c>
      <c r="D63" s="4">
        <v>21</v>
      </c>
      <c r="E63" s="4">
        <v>228</v>
      </c>
      <c r="F63" s="4">
        <v>149</v>
      </c>
      <c r="G63" s="4">
        <v>22</v>
      </c>
      <c r="H63" s="4">
        <v>1113</v>
      </c>
      <c r="I63" s="4">
        <v>163</v>
      </c>
      <c r="J63" s="4">
        <v>27</v>
      </c>
      <c r="K63" s="4">
        <v>3</v>
      </c>
      <c r="L63" s="4">
        <v>108</v>
      </c>
      <c r="M63" s="4">
        <v>34</v>
      </c>
      <c r="N63" s="4">
        <v>77</v>
      </c>
      <c r="O63" s="4">
        <v>308</v>
      </c>
      <c r="P63" s="4">
        <v>105</v>
      </c>
      <c r="Q63" s="4">
        <v>41</v>
      </c>
      <c r="R63" s="4">
        <v>41</v>
      </c>
      <c r="S63" s="4">
        <v>55</v>
      </c>
      <c r="T63" s="4">
        <v>17</v>
      </c>
      <c r="U63" s="4">
        <v>44</v>
      </c>
      <c r="V63" s="4">
        <v>11</v>
      </c>
      <c r="W63" s="4">
        <v>29</v>
      </c>
      <c r="X63" s="4">
        <v>43</v>
      </c>
      <c r="Y63" s="4">
        <v>83</v>
      </c>
      <c r="Z63" s="4">
        <v>93</v>
      </c>
      <c r="AA63" s="4">
        <v>12</v>
      </c>
      <c r="AB63" s="4">
        <v>46</v>
      </c>
      <c r="AC63" s="4">
        <v>198</v>
      </c>
      <c r="AD63" s="4">
        <v>31</v>
      </c>
      <c r="AE63" s="4">
        <v>55</v>
      </c>
      <c r="AF63" s="4">
        <v>12</v>
      </c>
      <c r="AG63" s="4">
        <v>30</v>
      </c>
      <c r="AH63" s="4">
        <v>35</v>
      </c>
      <c r="AI63" s="4">
        <v>78</v>
      </c>
      <c r="AJ63" s="4">
        <v>38</v>
      </c>
      <c r="AK63" s="4">
        <v>28</v>
      </c>
      <c r="AL63" s="4">
        <v>73</v>
      </c>
      <c r="AM63" s="4">
        <v>50</v>
      </c>
      <c r="AN63" s="4">
        <v>681</v>
      </c>
      <c r="AO63" s="4">
        <v>53</v>
      </c>
      <c r="AP63" s="4">
        <v>3</v>
      </c>
      <c r="AQ63" s="4">
        <v>20</v>
      </c>
      <c r="AR63" s="4">
        <v>19</v>
      </c>
      <c r="AS63" s="4">
        <v>24</v>
      </c>
      <c r="AT63" s="4">
        <v>236</v>
      </c>
      <c r="AU63" s="4">
        <v>105</v>
      </c>
      <c r="AV63" s="4">
        <v>6</v>
      </c>
      <c r="AW63" s="4">
        <v>57</v>
      </c>
      <c r="AX63" s="4">
        <v>31</v>
      </c>
      <c r="AY63" s="4">
        <v>9</v>
      </c>
      <c r="AZ63" s="4">
        <v>52</v>
      </c>
      <c r="BA63" s="4">
        <v>47</v>
      </c>
      <c r="BB63" s="4">
        <v>4</v>
      </c>
      <c r="BC63" s="4">
        <v>4</v>
      </c>
      <c r="BD63" s="4">
        <v>33</v>
      </c>
      <c r="BE63" s="4">
        <v>0</v>
      </c>
      <c r="BF63" s="4">
        <v>0</v>
      </c>
      <c r="BG63" s="4">
        <v>0</v>
      </c>
      <c r="BH63" s="4">
        <v>0</v>
      </c>
      <c r="BI63" s="4">
        <v>6</v>
      </c>
      <c r="BJ63" s="4">
        <v>0</v>
      </c>
      <c r="BK63" s="4">
        <v>0</v>
      </c>
      <c r="BL63" s="4">
        <v>0</v>
      </c>
      <c r="BM63" s="4">
        <v>0</v>
      </c>
      <c r="BN63" s="4">
        <v>0</v>
      </c>
      <c r="BO63" s="4">
        <f t="shared" si="0"/>
        <v>43</v>
      </c>
      <c r="BP63" s="4">
        <v>95</v>
      </c>
      <c r="BQ63" s="4">
        <f t="shared" si="1"/>
        <v>157</v>
      </c>
      <c r="BR63" s="27">
        <v>5143</v>
      </c>
      <c r="BS63" s="4">
        <f t="shared" si="2"/>
        <v>5143</v>
      </c>
      <c r="BT63" s="3">
        <v>0</v>
      </c>
      <c r="BU63" s="28">
        <v>31955</v>
      </c>
      <c r="BW63" s="4">
        <f t="shared" si="4"/>
        <v>76668</v>
      </c>
      <c r="BX63" s="22">
        <f t="shared" si="10"/>
        <v>4.0949329278227253E-2</v>
      </c>
      <c r="CD63" s="4">
        <f t="shared" si="5"/>
        <v>16461</v>
      </c>
      <c r="CE63" s="4">
        <f t="shared" si="6"/>
        <v>10598</v>
      </c>
      <c r="CF63" s="4">
        <f t="shared" si="7"/>
        <v>3520</v>
      </c>
      <c r="CG63" s="4">
        <f t="shared" si="8"/>
        <v>1910</v>
      </c>
      <c r="CH63" s="4">
        <f t="shared" si="9"/>
        <v>4272</v>
      </c>
      <c r="CZ63" s="70">
        <v>31929</v>
      </c>
      <c r="DA63" s="5">
        <f t="shared" si="11"/>
        <v>6185.5694444444443</v>
      </c>
      <c r="DB63" s="5">
        <f t="shared" si="3"/>
        <v>6389</v>
      </c>
      <c r="DC63" s="72">
        <f t="shared" si="12"/>
        <v>5143</v>
      </c>
    </row>
    <row r="64" spans="2:107" x14ac:dyDescent="0.3">
      <c r="B64" s="47" t="s">
        <v>141</v>
      </c>
      <c r="C64" s="19" t="s">
        <v>453</v>
      </c>
      <c r="D64" s="4">
        <v>29</v>
      </c>
      <c r="E64" s="4">
        <v>287</v>
      </c>
      <c r="F64" s="4">
        <v>200</v>
      </c>
      <c r="G64" s="4">
        <v>33</v>
      </c>
      <c r="H64" s="4">
        <v>1645</v>
      </c>
      <c r="I64" s="4">
        <v>237</v>
      </c>
      <c r="J64" s="4">
        <v>40</v>
      </c>
      <c r="K64" s="4">
        <v>4</v>
      </c>
      <c r="L64" s="4">
        <v>160</v>
      </c>
      <c r="M64" s="4">
        <v>64</v>
      </c>
      <c r="N64" s="4">
        <v>91</v>
      </c>
      <c r="O64" s="4">
        <v>411</v>
      </c>
      <c r="P64" s="4">
        <v>160</v>
      </c>
      <c r="Q64" s="4">
        <v>65</v>
      </c>
      <c r="R64" s="4">
        <v>65</v>
      </c>
      <c r="S64" s="4">
        <v>89</v>
      </c>
      <c r="T64" s="4">
        <v>17</v>
      </c>
      <c r="U64" s="4">
        <v>64</v>
      </c>
      <c r="V64" s="4">
        <v>17</v>
      </c>
      <c r="W64" s="4">
        <v>40</v>
      </c>
      <c r="X64" s="4">
        <v>68</v>
      </c>
      <c r="Y64" s="4">
        <v>138</v>
      </c>
      <c r="Z64" s="4">
        <v>110</v>
      </c>
      <c r="AA64" s="4">
        <v>24</v>
      </c>
      <c r="AB64" s="4">
        <v>64</v>
      </c>
      <c r="AC64" s="4">
        <v>254</v>
      </c>
      <c r="AD64" s="4">
        <v>47</v>
      </c>
      <c r="AE64" s="4">
        <v>86</v>
      </c>
      <c r="AF64" s="4">
        <v>20</v>
      </c>
      <c r="AG64" s="4">
        <v>49</v>
      </c>
      <c r="AH64" s="4">
        <v>59</v>
      </c>
      <c r="AI64" s="4">
        <v>113</v>
      </c>
      <c r="AJ64" s="4">
        <v>66</v>
      </c>
      <c r="AK64" s="4">
        <v>46</v>
      </c>
      <c r="AL64" s="4">
        <v>106</v>
      </c>
      <c r="AM64" s="4">
        <v>80</v>
      </c>
      <c r="AN64" s="4">
        <v>997</v>
      </c>
      <c r="AO64" s="4">
        <v>75</v>
      </c>
      <c r="AP64" s="4">
        <v>4</v>
      </c>
      <c r="AQ64" s="4">
        <v>38</v>
      </c>
      <c r="AR64" s="4">
        <v>33</v>
      </c>
      <c r="AS64" s="4">
        <v>40</v>
      </c>
      <c r="AT64" s="4">
        <v>383</v>
      </c>
      <c r="AU64" s="4">
        <v>143</v>
      </c>
      <c r="AV64" s="4">
        <v>7</v>
      </c>
      <c r="AW64" s="4">
        <v>108</v>
      </c>
      <c r="AX64" s="4">
        <v>272</v>
      </c>
      <c r="AY64" s="4">
        <v>15</v>
      </c>
      <c r="AZ64" s="4">
        <v>95</v>
      </c>
      <c r="BA64" s="4">
        <v>47</v>
      </c>
      <c r="BB64" s="4">
        <v>10</v>
      </c>
      <c r="BC64" s="4">
        <v>12</v>
      </c>
      <c r="BD64" s="4">
        <v>37</v>
      </c>
      <c r="BE64" s="4">
        <v>1</v>
      </c>
      <c r="BF64" s="4">
        <v>0</v>
      </c>
      <c r="BG64" s="4">
        <v>2</v>
      </c>
      <c r="BH64" s="4">
        <v>1</v>
      </c>
      <c r="BI64" s="4">
        <v>11</v>
      </c>
      <c r="BJ64" s="4">
        <v>0</v>
      </c>
      <c r="BK64" s="4">
        <v>1</v>
      </c>
      <c r="BL64" s="4">
        <v>0</v>
      </c>
      <c r="BM64" s="4">
        <v>1</v>
      </c>
      <c r="BN64" s="4">
        <v>0</v>
      </c>
      <c r="BO64" s="4">
        <f t="shared" si="0"/>
        <v>66</v>
      </c>
      <c r="BP64" s="4">
        <v>889</v>
      </c>
      <c r="BQ64" s="4">
        <f t="shared" si="1"/>
        <v>277</v>
      </c>
      <c r="BR64" s="27">
        <v>8547</v>
      </c>
      <c r="BS64" s="4">
        <f t="shared" si="2"/>
        <v>8547</v>
      </c>
      <c r="BT64" s="3">
        <v>0</v>
      </c>
      <c r="BU64" s="28">
        <v>31990</v>
      </c>
      <c r="BW64" s="4">
        <f t="shared" si="4"/>
        <v>77693</v>
      </c>
      <c r="BX64" s="22">
        <f t="shared" si="10"/>
        <v>4.3895950339934986E-2</v>
      </c>
      <c r="CD64" s="4">
        <f t="shared" si="5"/>
        <v>16519</v>
      </c>
      <c r="CE64" s="4">
        <f t="shared" si="6"/>
        <v>10481</v>
      </c>
      <c r="CF64" s="4">
        <f t="shared" si="7"/>
        <v>3561</v>
      </c>
      <c r="CG64" s="4">
        <f t="shared" si="8"/>
        <v>1910</v>
      </c>
      <c r="CH64" s="4">
        <f t="shared" si="9"/>
        <v>4266</v>
      </c>
      <c r="CZ64" s="70">
        <v>31959</v>
      </c>
      <c r="DA64" s="5">
        <f t="shared" si="11"/>
        <v>6220.5694444444443</v>
      </c>
      <c r="DB64" s="5">
        <f t="shared" si="3"/>
        <v>6474.416666666667</v>
      </c>
      <c r="DC64" s="72">
        <f t="shared" si="12"/>
        <v>8547</v>
      </c>
    </row>
    <row r="65" spans="2:107" x14ac:dyDescent="0.3">
      <c r="B65" s="47" t="s">
        <v>142</v>
      </c>
      <c r="C65" s="19" t="s">
        <v>438</v>
      </c>
      <c r="D65" s="4">
        <v>49</v>
      </c>
      <c r="E65" s="4">
        <v>312</v>
      </c>
      <c r="F65" s="4">
        <v>208</v>
      </c>
      <c r="G65" s="4">
        <v>54</v>
      </c>
      <c r="H65" s="4">
        <v>1608</v>
      </c>
      <c r="I65" s="4">
        <v>222</v>
      </c>
      <c r="J65" s="4">
        <v>46</v>
      </c>
      <c r="K65" s="4">
        <v>6</v>
      </c>
      <c r="L65" s="4">
        <v>159</v>
      </c>
      <c r="M65" s="4">
        <v>66</v>
      </c>
      <c r="N65" s="4">
        <v>86</v>
      </c>
      <c r="O65" s="4">
        <v>387</v>
      </c>
      <c r="P65" s="4">
        <v>146</v>
      </c>
      <c r="Q65" s="4">
        <v>37</v>
      </c>
      <c r="R65" s="4">
        <v>57</v>
      </c>
      <c r="S65" s="4">
        <v>65</v>
      </c>
      <c r="T65" s="4">
        <v>28</v>
      </c>
      <c r="U65" s="4">
        <v>51</v>
      </c>
      <c r="V65" s="4">
        <v>14</v>
      </c>
      <c r="W65" s="4">
        <v>50</v>
      </c>
      <c r="X65" s="4">
        <v>54</v>
      </c>
      <c r="Y65" s="4">
        <v>88</v>
      </c>
      <c r="Z65" s="4">
        <v>134</v>
      </c>
      <c r="AA65" s="4">
        <v>33</v>
      </c>
      <c r="AB65" s="4">
        <v>88</v>
      </c>
      <c r="AC65" s="4">
        <v>258</v>
      </c>
      <c r="AD65" s="4">
        <v>50</v>
      </c>
      <c r="AE65" s="4">
        <v>96</v>
      </c>
      <c r="AF65" s="4">
        <v>11</v>
      </c>
      <c r="AG65" s="4">
        <v>52</v>
      </c>
      <c r="AH65" s="4">
        <v>64</v>
      </c>
      <c r="AI65" s="4">
        <v>104</v>
      </c>
      <c r="AJ65" s="4">
        <v>47</v>
      </c>
      <c r="AK65" s="4">
        <v>49</v>
      </c>
      <c r="AL65" s="4">
        <v>96</v>
      </c>
      <c r="AM65" s="4">
        <v>103</v>
      </c>
      <c r="AN65" s="4">
        <v>859</v>
      </c>
      <c r="AO65" s="4">
        <v>87</v>
      </c>
      <c r="AP65" s="4">
        <v>3</v>
      </c>
      <c r="AQ65" s="4">
        <v>34</v>
      </c>
      <c r="AR65" s="4">
        <v>27</v>
      </c>
      <c r="AS65" s="4">
        <v>41</v>
      </c>
      <c r="AT65" s="4">
        <v>355</v>
      </c>
      <c r="AU65" s="4">
        <v>122</v>
      </c>
      <c r="AV65" s="4">
        <v>6</v>
      </c>
      <c r="AW65" s="4">
        <v>104</v>
      </c>
      <c r="AX65" s="4">
        <v>541</v>
      </c>
      <c r="AY65" s="4">
        <v>6</v>
      </c>
      <c r="AZ65" s="4">
        <v>74</v>
      </c>
      <c r="BA65" s="4">
        <v>70</v>
      </c>
      <c r="BB65" s="4">
        <v>9</v>
      </c>
      <c r="BC65" s="4">
        <v>12</v>
      </c>
      <c r="BD65" s="4">
        <v>28</v>
      </c>
      <c r="BE65" s="4">
        <v>0</v>
      </c>
      <c r="BF65" s="4">
        <v>0</v>
      </c>
      <c r="BG65" s="4">
        <v>0</v>
      </c>
      <c r="BH65" s="4">
        <v>0</v>
      </c>
      <c r="BI65" s="4">
        <v>12</v>
      </c>
      <c r="BJ65" s="4">
        <v>0</v>
      </c>
      <c r="BK65" s="4">
        <v>0</v>
      </c>
      <c r="BL65" s="4">
        <v>4</v>
      </c>
      <c r="BM65" s="4">
        <v>0</v>
      </c>
      <c r="BN65" s="4">
        <v>0</v>
      </c>
      <c r="BO65" s="4">
        <f t="shared" si="0"/>
        <v>56</v>
      </c>
      <c r="BP65" s="4">
        <v>643</v>
      </c>
      <c r="BQ65" s="4">
        <f t="shared" si="1"/>
        <v>330</v>
      </c>
      <c r="BR65" s="27">
        <v>8345</v>
      </c>
      <c r="BS65" s="4">
        <f t="shared" si="2"/>
        <v>8345</v>
      </c>
      <c r="BT65" s="3">
        <v>0</v>
      </c>
      <c r="BU65" s="28">
        <v>32018</v>
      </c>
      <c r="BW65" s="4">
        <f t="shared" si="4"/>
        <v>80017</v>
      </c>
      <c r="BX65" s="22">
        <f t="shared" si="10"/>
        <v>6.8032568072610822E-2</v>
      </c>
      <c r="CD65" s="4">
        <f t="shared" si="5"/>
        <v>16851</v>
      </c>
      <c r="CE65" s="4">
        <f t="shared" si="6"/>
        <v>10526</v>
      </c>
      <c r="CF65" s="4">
        <f t="shared" si="7"/>
        <v>3625</v>
      </c>
      <c r="CG65" s="4">
        <f t="shared" si="8"/>
        <v>1963</v>
      </c>
      <c r="CH65" s="4">
        <f t="shared" si="9"/>
        <v>4313</v>
      </c>
      <c r="CZ65" s="70">
        <v>31990</v>
      </c>
      <c r="DA65" s="5">
        <f t="shared" si="11"/>
        <v>6292.7361111111113</v>
      </c>
      <c r="DB65" s="5">
        <f t="shared" si="3"/>
        <v>6668.083333333333</v>
      </c>
      <c r="DC65" s="72">
        <f t="shared" si="12"/>
        <v>8345</v>
      </c>
    </row>
    <row r="66" spans="2:107" x14ac:dyDescent="0.3">
      <c r="B66" s="48" t="s">
        <v>143</v>
      </c>
      <c r="C66" s="26" t="s">
        <v>439</v>
      </c>
      <c r="D66" s="199">
        <f t="shared" ref="D66:BN66" si="13">ROUND((D65+D67)/2,2)</f>
        <v>47.5</v>
      </c>
      <c r="E66" s="199">
        <f t="shared" si="13"/>
        <v>363.5</v>
      </c>
      <c r="F66" s="199">
        <f t="shared" si="13"/>
        <v>228</v>
      </c>
      <c r="G66" s="199">
        <f t="shared" si="13"/>
        <v>52.5</v>
      </c>
      <c r="H66" s="199">
        <f t="shared" si="13"/>
        <v>1733.5</v>
      </c>
      <c r="I66" s="199">
        <f t="shared" si="13"/>
        <v>248</v>
      </c>
      <c r="J66" s="199">
        <f t="shared" si="13"/>
        <v>43</v>
      </c>
      <c r="K66" s="199">
        <f t="shared" si="13"/>
        <v>5.5</v>
      </c>
      <c r="L66" s="199">
        <f t="shared" si="13"/>
        <v>162.5</v>
      </c>
      <c r="M66" s="199">
        <f t="shared" si="13"/>
        <v>69</v>
      </c>
      <c r="N66" s="199">
        <f t="shared" si="13"/>
        <v>86.5</v>
      </c>
      <c r="O66" s="199">
        <f t="shared" si="13"/>
        <v>412</v>
      </c>
      <c r="P66" s="199">
        <f t="shared" si="13"/>
        <v>150</v>
      </c>
      <c r="Q66" s="199">
        <f t="shared" si="13"/>
        <v>51.5</v>
      </c>
      <c r="R66" s="199">
        <f t="shared" si="13"/>
        <v>64.5</v>
      </c>
      <c r="S66" s="199">
        <f t="shared" si="13"/>
        <v>74.5</v>
      </c>
      <c r="T66" s="199">
        <f t="shared" si="13"/>
        <v>23</v>
      </c>
      <c r="U66" s="199">
        <f t="shared" si="13"/>
        <v>64</v>
      </c>
      <c r="V66" s="199">
        <f t="shared" si="13"/>
        <v>13.5</v>
      </c>
      <c r="W66" s="199">
        <f t="shared" si="13"/>
        <v>49.5</v>
      </c>
      <c r="X66" s="199">
        <f t="shared" si="13"/>
        <v>55.5</v>
      </c>
      <c r="Y66" s="199">
        <f t="shared" si="13"/>
        <v>118</v>
      </c>
      <c r="Z66" s="199">
        <f t="shared" si="13"/>
        <v>143.5</v>
      </c>
      <c r="AA66" s="199">
        <f t="shared" si="13"/>
        <v>27</v>
      </c>
      <c r="AB66" s="199">
        <f t="shared" si="13"/>
        <v>84</v>
      </c>
      <c r="AC66" s="199">
        <f t="shared" si="13"/>
        <v>318.5</v>
      </c>
      <c r="AD66" s="199">
        <f t="shared" si="13"/>
        <v>46.5</v>
      </c>
      <c r="AE66" s="199">
        <f t="shared" si="13"/>
        <v>92.5</v>
      </c>
      <c r="AF66" s="199">
        <f t="shared" si="13"/>
        <v>15.5</v>
      </c>
      <c r="AG66" s="199">
        <f t="shared" si="13"/>
        <v>50.5</v>
      </c>
      <c r="AH66" s="199">
        <f t="shared" si="13"/>
        <v>70</v>
      </c>
      <c r="AI66" s="199">
        <f t="shared" si="13"/>
        <v>113</v>
      </c>
      <c r="AJ66" s="199">
        <f t="shared" si="13"/>
        <v>53.5</v>
      </c>
      <c r="AK66" s="199">
        <f t="shared" si="13"/>
        <v>51.5</v>
      </c>
      <c r="AL66" s="199">
        <f t="shared" si="13"/>
        <v>103</v>
      </c>
      <c r="AM66" s="199">
        <f t="shared" si="13"/>
        <v>97.5</v>
      </c>
      <c r="AN66" s="199">
        <f t="shared" si="13"/>
        <v>997.5</v>
      </c>
      <c r="AO66" s="199">
        <f t="shared" si="13"/>
        <v>89</v>
      </c>
      <c r="AP66" s="199">
        <f t="shared" si="13"/>
        <v>8</v>
      </c>
      <c r="AQ66" s="199">
        <f t="shared" si="13"/>
        <v>34.5</v>
      </c>
      <c r="AR66" s="199">
        <f t="shared" si="13"/>
        <v>33.5</v>
      </c>
      <c r="AS66" s="199">
        <f t="shared" si="13"/>
        <v>43</v>
      </c>
      <c r="AT66" s="199">
        <f t="shared" si="13"/>
        <v>385</v>
      </c>
      <c r="AU66" s="199">
        <f t="shared" si="13"/>
        <v>140.5</v>
      </c>
      <c r="AV66" s="199">
        <f t="shared" si="13"/>
        <v>6</v>
      </c>
      <c r="AW66" s="199">
        <f t="shared" si="13"/>
        <v>103</v>
      </c>
      <c r="AX66" s="199">
        <f t="shared" si="13"/>
        <v>692</v>
      </c>
      <c r="AY66" s="199">
        <f t="shared" si="13"/>
        <v>10.5</v>
      </c>
      <c r="AZ66" s="199">
        <f t="shared" si="13"/>
        <v>83.5</v>
      </c>
      <c r="BA66" s="199">
        <f t="shared" si="13"/>
        <v>78.5</v>
      </c>
      <c r="BB66" s="199">
        <f t="shared" si="13"/>
        <v>8</v>
      </c>
      <c r="BC66" s="199">
        <f t="shared" si="13"/>
        <v>14</v>
      </c>
      <c r="BD66" s="199">
        <f t="shared" si="13"/>
        <v>42</v>
      </c>
      <c r="BE66" s="199">
        <f t="shared" si="13"/>
        <v>0.5</v>
      </c>
      <c r="BF66" s="199">
        <f t="shared" si="13"/>
        <v>0</v>
      </c>
      <c r="BG66" s="199">
        <f t="shared" si="13"/>
        <v>0</v>
      </c>
      <c r="BH66" s="199">
        <f t="shared" si="13"/>
        <v>0</v>
      </c>
      <c r="BI66" s="199">
        <f t="shared" si="13"/>
        <v>11</v>
      </c>
      <c r="BJ66" s="199">
        <f t="shared" si="13"/>
        <v>0</v>
      </c>
      <c r="BK66" s="199">
        <f t="shared" si="13"/>
        <v>0.5</v>
      </c>
      <c r="BL66" s="199">
        <f t="shared" si="13"/>
        <v>2.5</v>
      </c>
      <c r="BM66" s="199">
        <f t="shared" si="13"/>
        <v>0</v>
      </c>
      <c r="BN66" s="199">
        <f t="shared" si="13"/>
        <v>0</v>
      </c>
      <c r="BO66" s="4">
        <f t="shared" si="0"/>
        <v>70.5</v>
      </c>
      <c r="BP66" s="199">
        <f>ROUND((BP65+BP67)/2,2)</f>
        <v>577.5</v>
      </c>
      <c r="BQ66" s="4">
        <f t="shared" si="1"/>
        <v>343</v>
      </c>
      <c r="BR66" s="200">
        <f>ROUND((BR65+BR67)/2,2)</f>
        <v>9085.5</v>
      </c>
      <c r="BS66" s="4">
        <f t="shared" si="2"/>
        <v>9085.5</v>
      </c>
      <c r="BT66" s="3">
        <v>0</v>
      </c>
      <c r="BW66" s="4">
        <f t="shared" si="4"/>
        <v>81668.5</v>
      </c>
      <c r="BX66" s="22">
        <f t="shared" si="10"/>
        <v>7.4345212255153559E-2</v>
      </c>
      <c r="CD66" s="4">
        <f t="shared" si="5"/>
        <v>16975.5</v>
      </c>
      <c r="CE66" s="4">
        <f t="shared" si="6"/>
        <v>10511.5</v>
      </c>
      <c r="CF66" s="4">
        <f t="shared" si="7"/>
        <v>3667</v>
      </c>
      <c r="CG66" s="4">
        <f t="shared" si="8"/>
        <v>2006</v>
      </c>
      <c r="CH66" s="4">
        <f t="shared" si="9"/>
        <v>4324</v>
      </c>
      <c r="CZ66" s="70">
        <v>32021</v>
      </c>
      <c r="DA66" s="5">
        <f t="shared" si="11"/>
        <v>6368.9861111111113</v>
      </c>
      <c r="DB66" s="5">
        <f t="shared" si="3"/>
        <v>6805.708333333333</v>
      </c>
      <c r="DC66" s="72">
        <f t="shared" si="12"/>
        <v>9085.5</v>
      </c>
    </row>
    <row r="67" spans="2:107" x14ac:dyDescent="0.3">
      <c r="B67" s="47" t="s">
        <v>144</v>
      </c>
      <c r="C67" s="19" t="s">
        <v>440</v>
      </c>
      <c r="D67" s="4">
        <v>46</v>
      </c>
      <c r="E67" s="4">
        <v>415</v>
      </c>
      <c r="F67" s="4">
        <v>248</v>
      </c>
      <c r="G67" s="4">
        <v>51</v>
      </c>
      <c r="H67" s="4">
        <v>1859</v>
      </c>
      <c r="I67" s="4">
        <v>274</v>
      </c>
      <c r="J67" s="4">
        <v>40</v>
      </c>
      <c r="K67" s="4">
        <v>5</v>
      </c>
      <c r="L67" s="4">
        <v>166</v>
      </c>
      <c r="M67" s="4">
        <v>72</v>
      </c>
      <c r="N67" s="4">
        <v>87</v>
      </c>
      <c r="O67" s="4">
        <v>437</v>
      </c>
      <c r="P67" s="4">
        <v>154</v>
      </c>
      <c r="Q67" s="4">
        <v>66</v>
      </c>
      <c r="R67" s="4">
        <v>72</v>
      </c>
      <c r="S67" s="4">
        <v>84</v>
      </c>
      <c r="T67" s="4">
        <v>18</v>
      </c>
      <c r="U67" s="4">
        <v>77</v>
      </c>
      <c r="V67" s="4">
        <v>13</v>
      </c>
      <c r="W67" s="4">
        <v>49</v>
      </c>
      <c r="X67" s="4">
        <v>57</v>
      </c>
      <c r="Y67" s="4">
        <v>148</v>
      </c>
      <c r="Z67" s="4">
        <v>153</v>
      </c>
      <c r="AA67" s="4">
        <v>21</v>
      </c>
      <c r="AB67" s="4">
        <v>80</v>
      </c>
      <c r="AC67" s="4">
        <v>379</v>
      </c>
      <c r="AD67" s="4">
        <v>43</v>
      </c>
      <c r="AE67" s="4">
        <v>89</v>
      </c>
      <c r="AF67" s="4">
        <v>20</v>
      </c>
      <c r="AG67" s="4">
        <v>49</v>
      </c>
      <c r="AH67" s="4">
        <v>76</v>
      </c>
      <c r="AI67" s="4">
        <v>122</v>
      </c>
      <c r="AJ67" s="4">
        <v>60</v>
      </c>
      <c r="AK67" s="4">
        <v>54</v>
      </c>
      <c r="AL67" s="4">
        <v>110</v>
      </c>
      <c r="AM67" s="4">
        <v>92</v>
      </c>
      <c r="AN67" s="4">
        <v>1136</v>
      </c>
      <c r="AO67" s="4">
        <v>91</v>
      </c>
      <c r="AP67" s="4">
        <v>13</v>
      </c>
      <c r="AQ67" s="4">
        <v>35</v>
      </c>
      <c r="AR67" s="4">
        <v>40</v>
      </c>
      <c r="AS67" s="4">
        <v>45</v>
      </c>
      <c r="AT67" s="4">
        <v>415</v>
      </c>
      <c r="AU67" s="4">
        <v>159</v>
      </c>
      <c r="AV67" s="4">
        <v>6</v>
      </c>
      <c r="AW67" s="4">
        <v>102</v>
      </c>
      <c r="AX67" s="4">
        <v>843</v>
      </c>
      <c r="AY67" s="4">
        <v>15</v>
      </c>
      <c r="AZ67" s="4">
        <v>93</v>
      </c>
      <c r="BA67" s="4">
        <v>87</v>
      </c>
      <c r="BB67" s="4">
        <v>7</v>
      </c>
      <c r="BC67" s="4">
        <v>16</v>
      </c>
      <c r="BD67" s="4">
        <v>56</v>
      </c>
      <c r="BE67" s="4">
        <v>1</v>
      </c>
      <c r="BF67" s="4">
        <v>0</v>
      </c>
      <c r="BG67" s="4">
        <v>0</v>
      </c>
      <c r="BH67" s="4">
        <v>0</v>
      </c>
      <c r="BI67" s="4">
        <v>10</v>
      </c>
      <c r="BJ67" s="4">
        <v>0</v>
      </c>
      <c r="BK67" s="4">
        <v>1</v>
      </c>
      <c r="BL67" s="4">
        <v>1</v>
      </c>
      <c r="BM67" s="4">
        <v>0</v>
      </c>
      <c r="BN67" s="4">
        <v>0</v>
      </c>
      <c r="BO67" s="4">
        <f t="shared" si="0"/>
        <v>85</v>
      </c>
      <c r="BP67" s="4">
        <v>512</v>
      </c>
      <c r="BQ67" s="4">
        <f t="shared" si="1"/>
        <v>356</v>
      </c>
      <c r="BR67" s="27">
        <v>9826</v>
      </c>
      <c r="BS67" s="4">
        <f t="shared" si="2"/>
        <v>9826</v>
      </c>
      <c r="BT67" s="3">
        <v>0</v>
      </c>
      <c r="BU67" s="28">
        <v>32081</v>
      </c>
      <c r="BW67" s="4">
        <f t="shared" si="4"/>
        <v>82909.5</v>
      </c>
      <c r="BX67" s="22">
        <f t="shared" si="10"/>
        <v>0.10127515441322976</v>
      </c>
      <c r="CD67" s="4">
        <f t="shared" si="5"/>
        <v>16933.5</v>
      </c>
      <c r="CE67" s="4">
        <f t="shared" si="6"/>
        <v>10526.5</v>
      </c>
      <c r="CF67" s="4">
        <f t="shared" si="7"/>
        <v>3683</v>
      </c>
      <c r="CG67" s="4">
        <f t="shared" si="8"/>
        <v>2025</v>
      </c>
      <c r="CH67" s="4">
        <f t="shared" si="9"/>
        <v>4313</v>
      </c>
      <c r="CZ67" s="70">
        <v>32051</v>
      </c>
      <c r="DA67" s="5">
        <f t="shared" si="11"/>
        <v>6416.3472222222226</v>
      </c>
      <c r="DB67" s="5">
        <f t="shared" si="3"/>
        <v>6909.125</v>
      </c>
      <c r="DC67" s="72">
        <f t="shared" si="12"/>
        <v>9826</v>
      </c>
    </row>
    <row r="68" spans="2:107" x14ac:dyDescent="0.3">
      <c r="B68" s="47" t="s">
        <v>145</v>
      </c>
      <c r="C68" s="19" t="s">
        <v>441</v>
      </c>
      <c r="D68" s="4">
        <v>31</v>
      </c>
      <c r="E68" s="4">
        <v>351</v>
      </c>
      <c r="F68" s="4">
        <v>178</v>
      </c>
      <c r="G68" s="4">
        <v>32</v>
      </c>
      <c r="H68" s="4">
        <v>1499</v>
      </c>
      <c r="I68" s="4">
        <v>204</v>
      </c>
      <c r="J68" s="4">
        <v>39</v>
      </c>
      <c r="K68" s="4">
        <v>4</v>
      </c>
      <c r="L68" s="4">
        <v>130</v>
      </c>
      <c r="M68" s="4">
        <v>58</v>
      </c>
      <c r="N68" s="4">
        <v>71</v>
      </c>
      <c r="O68" s="4">
        <v>322</v>
      </c>
      <c r="P68" s="4">
        <v>137</v>
      </c>
      <c r="Q68" s="4">
        <v>52</v>
      </c>
      <c r="R68" s="4">
        <v>43</v>
      </c>
      <c r="S68" s="4">
        <v>58</v>
      </c>
      <c r="T68" s="4">
        <v>20</v>
      </c>
      <c r="U68" s="4">
        <v>56</v>
      </c>
      <c r="V68" s="4">
        <v>13</v>
      </c>
      <c r="W68" s="4">
        <v>41</v>
      </c>
      <c r="X68" s="4">
        <v>53</v>
      </c>
      <c r="Y68" s="4">
        <v>103</v>
      </c>
      <c r="Z68" s="4">
        <v>120</v>
      </c>
      <c r="AA68" s="4">
        <v>17</v>
      </c>
      <c r="AB68" s="4">
        <v>59</v>
      </c>
      <c r="AC68" s="4">
        <v>242</v>
      </c>
      <c r="AD68" s="4">
        <v>42</v>
      </c>
      <c r="AE68" s="4">
        <v>65</v>
      </c>
      <c r="AF68" s="4">
        <v>12</v>
      </c>
      <c r="AG68" s="4">
        <v>54</v>
      </c>
      <c r="AH68" s="4">
        <v>52</v>
      </c>
      <c r="AI68" s="4">
        <v>99</v>
      </c>
      <c r="AJ68" s="4">
        <v>32</v>
      </c>
      <c r="AK68" s="4">
        <v>42</v>
      </c>
      <c r="AL68" s="4">
        <v>80</v>
      </c>
      <c r="AM68" s="4">
        <v>72</v>
      </c>
      <c r="AN68" s="4">
        <v>857</v>
      </c>
      <c r="AO68" s="4">
        <v>53</v>
      </c>
      <c r="AP68" s="4">
        <v>8</v>
      </c>
      <c r="AQ68" s="4">
        <v>24</v>
      </c>
      <c r="AR68" s="4">
        <v>35</v>
      </c>
      <c r="AS68" s="4">
        <v>43</v>
      </c>
      <c r="AT68" s="4">
        <v>303</v>
      </c>
      <c r="AU68" s="4">
        <v>132</v>
      </c>
      <c r="AV68" s="4">
        <v>7</v>
      </c>
      <c r="AW68" s="4">
        <v>66</v>
      </c>
      <c r="AX68" s="4">
        <v>705</v>
      </c>
      <c r="AY68" s="4">
        <v>5</v>
      </c>
      <c r="AZ68" s="4">
        <v>71</v>
      </c>
      <c r="BA68" s="4">
        <v>59</v>
      </c>
      <c r="BB68" s="4">
        <v>5</v>
      </c>
      <c r="BC68" s="4">
        <v>8</v>
      </c>
      <c r="BD68" s="4">
        <v>36</v>
      </c>
      <c r="BE68" s="4">
        <v>0</v>
      </c>
      <c r="BF68" s="4">
        <v>1</v>
      </c>
      <c r="BG68" s="4">
        <v>0</v>
      </c>
      <c r="BH68" s="4">
        <v>0</v>
      </c>
      <c r="BI68" s="4">
        <v>8</v>
      </c>
      <c r="BJ68" s="4">
        <v>0</v>
      </c>
      <c r="BK68" s="4">
        <v>1</v>
      </c>
      <c r="BL68" s="4">
        <v>2</v>
      </c>
      <c r="BM68" s="4">
        <v>0</v>
      </c>
      <c r="BN68" s="4">
        <v>0</v>
      </c>
      <c r="BO68" s="4">
        <f t="shared" ref="BO68:BO105" si="14">SUM(BC68:BN68)</f>
        <v>56</v>
      </c>
      <c r="BP68" s="4">
        <v>416</v>
      </c>
      <c r="BQ68" s="4">
        <f t="shared" ref="BQ68:BQ105" si="15">BR68-SUM(D68:BN68,BP68)</f>
        <v>287</v>
      </c>
      <c r="BR68" s="27">
        <v>7615</v>
      </c>
      <c r="BS68" s="4">
        <f t="shared" ref="BS68:BS131" si="16">SUM(D68:BQ68)-BO68</f>
        <v>7615</v>
      </c>
      <c r="BT68" s="3">
        <v>0</v>
      </c>
      <c r="BU68" s="28">
        <v>32109</v>
      </c>
      <c r="BW68" s="4">
        <f t="shared" si="4"/>
        <v>84713.5</v>
      </c>
      <c r="BX68" s="22">
        <f t="shared" si="10"/>
        <v>0.10577600835400069</v>
      </c>
      <c r="CD68" s="4">
        <f t="shared" si="5"/>
        <v>17174.5</v>
      </c>
      <c r="CE68" s="4">
        <f t="shared" si="6"/>
        <v>10552.5</v>
      </c>
      <c r="CF68" s="4">
        <f t="shared" si="7"/>
        <v>3744</v>
      </c>
      <c r="CG68" s="4">
        <f t="shared" si="8"/>
        <v>2075</v>
      </c>
      <c r="CH68" s="4">
        <f t="shared" si="9"/>
        <v>4315</v>
      </c>
      <c r="CZ68" s="70">
        <v>32082</v>
      </c>
      <c r="DA68" s="5">
        <f t="shared" si="11"/>
        <v>6484.4861111111113</v>
      </c>
      <c r="DB68" s="5">
        <f t="shared" si="3"/>
        <v>7059.458333333333</v>
      </c>
      <c r="DC68" s="72">
        <f t="shared" si="12"/>
        <v>7615</v>
      </c>
    </row>
    <row r="69" spans="2:107" x14ac:dyDescent="0.3">
      <c r="B69" s="47" t="s">
        <v>146</v>
      </c>
      <c r="C69" s="19" t="s">
        <v>442</v>
      </c>
      <c r="D69" s="4">
        <v>35</v>
      </c>
      <c r="E69" s="4">
        <v>370</v>
      </c>
      <c r="F69" s="4">
        <v>190</v>
      </c>
      <c r="G69" s="4">
        <v>45</v>
      </c>
      <c r="H69" s="4">
        <v>1637</v>
      </c>
      <c r="I69" s="4">
        <v>243</v>
      </c>
      <c r="J69" s="4">
        <v>41</v>
      </c>
      <c r="K69" s="4">
        <v>9</v>
      </c>
      <c r="L69" s="4">
        <v>166</v>
      </c>
      <c r="M69" s="4">
        <v>69</v>
      </c>
      <c r="N69" s="4">
        <v>105</v>
      </c>
      <c r="O69" s="4">
        <v>364</v>
      </c>
      <c r="P69" s="4">
        <v>145</v>
      </c>
      <c r="Q69" s="4">
        <v>54</v>
      </c>
      <c r="R69" s="4">
        <v>70</v>
      </c>
      <c r="S69" s="4">
        <v>66</v>
      </c>
      <c r="T69" s="4">
        <v>22</v>
      </c>
      <c r="U69" s="4">
        <v>60</v>
      </c>
      <c r="V69" s="4">
        <v>13</v>
      </c>
      <c r="W69" s="4">
        <v>43</v>
      </c>
      <c r="X69" s="4">
        <v>59</v>
      </c>
      <c r="Y69" s="4">
        <v>111</v>
      </c>
      <c r="Z69" s="4">
        <v>123</v>
      </c>
      <c r="AA69" s="4">
        <v>25</v>
      </c>
      <c r="AB69" s="4">
        <v>63</v>
      </c>
      <c r="AC69" s="4">
        <v>295</v>
      </c>
      <c r="AD69" s="4">
        <v>31</v>
      </c>
      <c r="AE69" s="4">
        <v>72</v>
      </c>
      <c r="AF69" s="4">
        <v>23</v>
      </c>
      <c r="AG69" s="4">
        <v>63</v>
      </c>
      <c r="AH69" s="4">
        <v>51</v>
      </c>
      <c r="AI69" s="4">
        <v>116</v>
      </c>
      <c r="AJ69" s="4">
        <v>61</v>
      </c>
      <c r="AK69" s="4">
        <v>47</v>
      </c>
      <c r="AL69" s="4">
        <v>101</v>
      </c>
      <c r="AM69" s="4">
        <v>73</v>
      </c>
      <c r="AN69" s="4">
        <v>873</v>
      </c>
      <c r="AO69" s="4">
        <v>65</v>
      </c>
      <c r="AP69" s="4">
        <v>7</v>
      </c>
      <c r="AQ69" s="4">
        <v>38</v>
      </c>
      <c r="AR69" s="4">
        <v>33</v>
      </c>
      <c r="AS69" s="4">
        <v>43</v>
      </c>
      <c r="AT69" s="4">
        <v>360</v>
      </c>
      <c r="AU69" s="4">
        <v>98</v>
      </c>
      <c r="AV69" s="4">
        <v>10</v>
      </c>
      <c r="AW69" s="4">
        <v>103</v>
      </c>
      <c r="AX69" s="4">
        <v>964</v>
      </c>
      <c r="AY69" s="4">
        <v>8</v>
      </c>
      <c r="AZ69" s="4">
        <v>77</v>
      </c>
      <c r="BA69" s="4">
        <v>69</v>
      </c>
      <c r="BB69" s="4">
        <v>9</v>
      </c>
      <c r="BC69" s="4">
        <v>15</v>
      </c>
      <c r="BD69" s="4">
        <v>44</v>
      </c>
      <c r="BE69" s="4">
        <v>1</v>
      </c>
      <c r="BF69" s="4">
        <v>0</v>
      </c>
      <c r="BG69" s="4">
        <v>1</v>
      </c>
      <c r="BH69" s="4">
        <v>2</v>
      </c>
      <c r="BI69" s="4">
        <v>12</v>
      </c>
      <c r="BJ69" s="4">
        <v>0</v>
      </c>
      <c r="BK69" s="4">
        <v>0</v>
      </c>
      <c r="BL69" s="4">
        <v>0</v>
      </c>
      <c r="BM69" s="4">
        <v>0</v>
      </c>
      <c r="BN69" s="4">
        <v>0</v>
      </c>
      <c r="BO69" s="4">
        <f t="shared" si="14"/>
        <v>75</v>
      </c>
      <c r="BP69" s="4">
        <v>379</v>
      </c>
      <c r="BQ69" s="4">
        <f t="shared" si="15"/>
        <v>317</v>
      </c>
      <c r="BR69" s="27">
        <v>8589</v>
      </c>
      <c r="BS69" s="4">
        <f t="shared" si="16"/>
        <v>8589</v>
      </c>
      <c r="BT69" s="3">
        <v>0</v>
      </c>
      <c r="BU69" s="28">
        <v>32144</v>
      </c>
      <c r="BW69" s="4">
        <f t="shared" si="4"/>
        <v>86905.5</v>
      </c>
      <c r="BX69" s="22">
        <f t="shared" si="10"/>
        <v>0.11313130019340867</v>
      </c>
      <c r="CD69" s="4">
        <f t="shared" si="5"/>
        <v>17399.5</v>
      </c>
      <c r="CE69" s="4">
        <f t="shared" si="6"/>
        <v>10558.5</v>
      </c>
      <c r="CF69" s="4">
        <f t="shared" si="7"/>
        <v>3823</v>
      </c>
      <c r="CG69" s="4">
        <f t="shared" si="8"/>
        <v>2090</v>
      </c>
      <c r="CH69" s="4">
        <f t="shared" si="9"/>
        <v>4318</v>
      </c>
      <c r="CZ69" s="70">
        <v>32112</v>
      </c>
      <c r="DA69" s="5">
        <f t="shared" si="11"/>
        <v>6597.875</v>
      </c>
      <c r="DB69" s="5">
        <f t="shared" si="3"/>
        <v>7242.125</v>
      </c>
      <c r="DC69" s="72">
        <f t="shared" si="12"/>
        <v>8589</v>
      </c>
    </row>
    <row r="70" spans="2:107" x14ac:dyDescent="0.3">
      <c r="B70" s="47" t="s">
        <v>147</v>
      </c>
      <c r="C70" s="19" t="s">
        <v>443</v>
      </c>
      <c r="D70" s="4">
        <v>27</v>
      </c>
      <c r="E70" s="4">
        <v>351</v>
      </c>
      <c r="F70" s="4">
        <v>171</v>
      </c>
      <c r="G70" s="4">
        <v>47</v>
      </c>
      <c r="H70" s="4">
        <v>1579</v>
      </c>
      <c r="I70" s="4">
        <v>249</v>
      </c>
      <c r="J70" s="4">
        <v>29</v>
      </c>
      <c r="K70" s="4">
        <v>7</v>
      </c>
      <c r="L70" s="4">
        <v>156</v>
      </c>
      <c r="M70" s="4">
        <v>73</v>
      </c>
      <c r="N70" s="4">
        <v>77</v>
      </c>
      <c r="O70" s="4">
        <v>340</v>
      </c>
      <c r="P70" s="4">
        <v>141</v>
      </c>
      <c r="Q70" s="4">
        <v>47</v>
      </c>
      <c r="R70" s="4">
        <v>40</v>
      </c>
      <c r="S70" s="4">
        <v>71</v>
      </c>
      <c r="T70" s="4">
        <v>15</v>
      </c>
      <c r="U70" s="4">
        <v>57</v>
      </c>
      <c r="V70" s="4">
        <v>14</v>
      </c>
      <c r="W70" s="4">
        <v>39</v>
      </c>
      <c r="X70" s="4">
        <v>61</v>
      </c>
      <c r="Y70" s="4">
        <v>99</v>
      </c>
      <c r="Z70" s="4">
        <v>111</v>
      </c>
      <c r="AA70" s="4">
        <v>24</v>
      </c>
      <c r="AB70" s="4">
        <v>59</v>
      </c>
      <c r="AC70" s="4">
        <v>276</v>
      </c>
      <c r="AD70" s="4">
        <v>27</v>
      </c>
      <c r="AE70" s="4">
        <v>82</v>
      </c>
      <c r="AF70" s="4">
        <v>15</v>
      </c>
      <c r="AG70" s="4">
        <v>46</v>
      </c>
      <c r="AH70" s="4">
        <v>57</v>
      </c>
      <c r="AI70" s="4">
        <v>111</v>
      </c>
      <c r="AJ70" s="4">
        <v>52</v>
      </c>
      <c r="AK70" s="4">
        <v>45</v>
      </c>
      <c r="AL70" s="4">
        <v>86</v>
      </c>
      <c r="AM70" s="4">
        <v>83</v>
      </c>
      <c r="AN70" s="4">
        <v>894</v>
      </c>
      <c r="AO70" s="4">
        <v>73</v>
      </c>
      <c r="AP70" s="4">
        <v>15</v>
      </c>
      <c r="AQ70" s="4">
        <v>21</v>
      </c>
      <c r="AR70" s="4">
        <v>39</v>
      </c>
      <c r="AS70" s="4">
        <v>45</v>
      </c>
      <c r="AT70" s="4">
        <v>340</v>
      </c>
      <c r="AU70" s="4">
        <v>144</v>
      </c>
      <c r="AV70" s="4">
        <v>14</v>
      </c>
      <c r="AW70" s="4">
        <v>95</v>
      </c>
      <c r="AX70" s="4">
        <v>887</v>
      </c>
      <c r="AY70" s="4">
        <v>8</v>
      </c>
      <c r="AZ70" s="4">
        <v>80</v>
      </c>
      <c r="BA70" s="4">
        <v>73</v>
      </c>
      <c r="BB70" s="4">
        <v>8</v>
      </c>
      <c r="BC70" s="4">
        <v>7</v>
      </c>
      <c r="BD70" s="4">
        <v>26</v>
      </c>
      <c r="BE70" s="4">
        <v>1</v>
      </c>
      <c r="BF70" s="4">
        <v>0</v>
      </c>
      <c r="BG70" s="4">
        <v>0</v>
      </c>
      <c r="BH70" s="4">
        <v>0</v>
      </c>
      <c r="BI70" s="4">
        <v>5</v>
      </c>
      <c r="BJ70" s="4">
        <v>0</v>
      </c>
      <c r="BK70" s="4">
        <v>1</v>
      </c>
      <c r="BL70" s="4">
        <v>1</v>
      </c>
      <c r="BM70" s="4">
        <v>0</v>
      </c>
      <c r="BN70" s="4">
        <v>0</v>
      </c>
      <c r="BO70" s="4">
        <f t="shared" si="14"/>
        <v>41</v>
      </c>
      <c r="BP70" s="4">
        <v>296</v>
      </c>
      <c r="BQ70" s="4">
        <f t="shared" si="15"/>
        <v>269</v>
      </c>
      <c r="BR70" s="27">
        <v>8106</v>
      </c>
      <c r="BS70" s="4">
        <f t="shared" si="16"/>
        <v>8106</v>
      </c>
      <c r="BT70" s="3">
        <v>0</v>
      </c>
      <c r="BU70" s="28">
        <v>32172</v>
      </c>
      <c r="BW70" s="4">
        <f t="shared" si="4"/>
        <v>89061.5</v>
      </c>
      <c r="BX70" s="22">
        <f t="shared" si="10"/>
        <v>0.15650768092041201</v>
      </c>
      <c r="CD70" s="4">
        <f t="shared" si="5"/>
        <v>17676.5</v>
      </c>
      <c r="CE70" s="4">
        <f t="shared" si="6"/>
        <v>10622.5</v>
      </c>
      <c r="CF70" s="4">
        <f t="shared" si="7"/>
        <v>3881</v>
      </c>
      <c r="CG70" s="4">
        <f t="shared" si="8"/>
        <v>2126</v>
      </c>
      <c r="CH70" s="4">
        <f t="shared" si="9"/>
        <v>4316</v>
      </c>
      <c r="CZ70" s="70">
        <v>32143</v>
      </c>
      <c r="DA70" s="5">
        <f t="shared" si="11"/>
        <v>6638.3194444444443</v>
      </c>
      <c r="DB70" s="5">
        <f t="shared" si="3"/>
        <v>7421.791666666667</v>
      </c>
      <c r="DC70" s="72">
        <f t="shared" si="12"/>
        <v>8106</v>
      </c>
    </row>
    <row r="71" spans="2:107" x14ac:dyDescent="0.3">
      <c r="B71" s="47" t="s">
        <v>148</v>
      </c>
      <c r="C71" s="19" t="s">
        <v>444</v>
      </c>
      <c r="D71" s="4">
        <v>40</v>
      </c>
      <c r="E71" s="4">
        <v>346</v>
      </c>
      <c r="F71" s="4">
        <v>187</v>
      </c>
      <c r="G71" s="4">
        <v>29</v>
      </c>
      <c r="H71" s="4">
        <v>1650</v>
      </c>
      <c r="I71" s="4">
        <v>246</v>
      </c>
      <c r="J71" s="4">
        <v>40</v>
      </c>
      <c r="K71" s="4">
        <v>2</v>
      </c>
      <c r="L71" s="4">
        <v>156</v>
      </c>
      <c r="M71" s="4">
        <v>63</v>
      </c>
      <c r="N71" s="4">
        <v>86</v>
      </c>
      <c r="O71" s="4">
        <v>430</v>
      </c>
      <c r="P71" s="4">
        <v>148</v>
      </c>
      <c r="Q71" s="4">
        <v>49</v>
      </c>
      <c r="R71" s="4">
        <v>62</v>
      </c>
      <c r="S71" s="4">
        <v>66</v>
      </c>
      <c r="T71" s="4">
        <v>32</v>
      </c>
      <c r="U71" s="4">
        <v>60</v>
      </c>
      <c r="V71" s="4">
        <v>15</v>
      </c>
      <c r="W71" s="4">
        <v>30</v>
      </c>
      <c r="X71" s="4">
        <v>53</v>
      </c>
      <c r="Y71" s="4">
        <v>108</v>
      </c>
      <c r="Z71" s="4">
        <v>101</v>
      </c>
      <c r="AA71" s="4">
        <v>25</v>
      </c>
      <c r="AB71" s="4">
        <v>74</v>
      </c>
      <c r="AC71" s="4">
        <v>304</v>
      </c>
      <c r="AD71" s="4">
        <v>45</v>
      </c>
      <c r="AE71" s="4">
        <v>63</v>
      </c>
      <c r="AF71" s="4">
        <v>19</v>
      </c>
      <c r="AG71" s="4">
        <v>48</v>
      </c>
      <c r="AH71" s="4">
        <v>70</v>
      </c>
      <c r="AI71" s="4">
        <v>111</v>
      </c>
      <c r="AJ71" s="4">
        <v>51</v>
      </c>
      <c r="AK71" s="4">
        <v>42</v>
      </c>
      <c r="AL71" s="4">
        <v>110</v>
      </c>
      <c r="AM71" s="4">
        <v>67</v>
      </c>
      <c r="AN71" s="4">
        <v>926</v>
      </c>
      <c r="AO71" s="4">
        <v>64</v>
      </c>
      <c r="AP71" s="4">
        <v>9</v>
      </c>
      <c r="AQ71" s="4">
        <v>34</v>
      </c>
      <c r="AR71" s="4">
        <v>35</v>
      </c>
      <c r="AS71" s="4">
        <v>39</v>
      </c>
      <c r="AT71" s="4">
        <v>331</v>
      </c>
      <c r="AU71" s="4">
        <v>111</v>
      </c>
      <c r="AV71" s="4">
        <v>6</v>
      </c>
      <c r="AW71" s="4">
        <v>101</v>
      </c>
      <c r="AX71" s="4">
        <v>913</v>
      </c>
      <c r="AY71" s="4">
        <v>10</v>
      </c>
      <c r="AZ71" s="4">
        <v>54</v>
      </c>
      <c r="BA71" s="4">
        <v>59</v>
      </c>
      <c r="BB71" s="4">
        <v>7</v>
      </c>
      <c r="BC71" s="4">
        <v>13</v>
      </c>
      <c r="BD71" s="4">
        <v>33</v>
      </c>
      <c r="BE71" s="4">
        <v>0</v>
      </c>
      <c r="BF71" s="4">
        <v>0</v>
      </c>
      <c r="BG71" s="4">
        <v>0</v>
      </c>
      <c r="BH71" s="4">
        <v>0</v>
      </c>
      <c r="BI71" s="4">
        <v>8</v>
      </c>
      <c r="BJ71" s="4">
        <v>0</v>
      </c>
      <c r="BK71" s="4">
        <v>1</v>
      </c>
      <c r="BL71" s="4">
        <v>0</v>
      </c>
      <c r="BM71" s="4">
        <v>0</v>
      </c>
      <c r="BN71" s="4">
        <v>1</v>
      </c>
      <c r="BO71" s="4">
        <f t="shared" si="14"/>
        <v>56</v>
      </c>
      <c r="BP71" s="4">
        <v>336</v>
      </c>
      <c r="BQ71" s="4">
        <f t="shared" si="15"/>
        <v>290</v>
      </c>
      <c r="BR71" s="27">
        <v>8409</v>
      </c>
      <c r="BS71" s="4">
        <f t="shared" si="16"/>
        <v>8409</v>
      </c>
      <c r="BT71" s="3">
        <v>0</v>
      </c>
      <c r="BU71" s="28">
        <v>32200</v>
      </c>
      <c r="BW71" s="4">
        <f t="shared" si="4"/>
        <v>91828.5</v>
      </c>
      <c r="BX71" s="22">
        <f t="shared" si="10"/>
        <v>0.2042924027225872</v>
      </c>
      <c r="CD71" s="4">
        <f t="shared" si="5"/>
        <v>18111.5</v>
      </c>
      <c r="CE71" s="4">
        <f t="shared" si="6"/>
        <v>10726.5</v>
      </c>
      <c r="CF71" s="4">
        <f t="shared" si="7"/>
        <v>3974</v>
      </c>
      <c r="CG71" s="4">
        <f t="shared" si="8"/>
        <v>2197</v>
      </c>
      <c r="CH71" s="4">
        <f t="shared" si="9"/>
        <v>4402</v>
      </c>
      <c r="CZ71" s="70">
        <v>32174</v>
      </c>
      <c r="DA71" s="5">
        <f t="shared" si="11"/>
        <v>6708.9027777777774</v>
      </c>
      <c r="DB71" s="5">
        <f t="shared" si="3"/>
        <v>7652.375</v>
      </c>
      <c r="DC71" s="72">
        <f t="shared" si="12"/>
        <v>8409</v>
      </c>
    </row>
    <row r="72" spans="2:107" x14ac:dyDescent="0.3">
      <c r="B72" s="47" t="s">
        <v>149</v>
      </c>
      <c r="C72" s="19" t="s">
        <v>445</v>
      </c>
      <c r="D72" s="4">
        <v>33</v>
      </c>
      <c r="E72" s="4">
        <v>406</v>
      </c>
      <c r="F72" s="4">
        <v>233</v>
      </c>
      <c r="G72" s="4">
        <v>42</v>
      </c>
      <c r="H72" s="4">
        <v>2010</v>
      </c>
      <c r="I72" s="4">
        <v>345</v>
      </c>
      <c r="J72" s="4">
        <v>35</v>
      </c>
      <c r="K72" s="4">
        <v>9</v>
      </c>
      <c r="L72" s="4">
        <v>160</v>
      </c>
      <c r="M72" s="4">
        <v>99</v>
      </c>
      <c r="N72" s="4">
        <v>127</v>
      </c>
      <c r="O72" s="4">
        <v>493</v>
      </c>
      <c r="P72" s="4">
        <v>190</v>
      </c>
      <c r="Q72" s="4">
        <v>67</v>
      </c>
      <c r="R72" s="4">
        <v>70</v>
      </c>
      <c r="S72" s="4">
        <v>76</v>
      </c>
      <c r="T72" s="4">
        <v>21</v>
      </c>
      <c r="U72" s="4">
        <v>91</v>
      </c>
      <c r="V72" s="4">
        <v>13</v>
      </c>
      <c r="W72" s="4">
        <v>33</v>
      </c>
      <c r="X72" s="4">
        <v>56</v>
      </c>
      <c r="Y72" s="4">
        <v>156</v>
      </c>
      <c r="Z72" s="4">
        <v>124</v>
      </c>
      <c r="AA72" s="4">
        <v>24</v>
      </c>
      <c r="AB72" s="4">
        <v>98</v>
      </c>
      <c r="AC72" s="4">
        <v>357</v>
      </c>
      <c r="AD72" s="4">
        <v>54</v>
      </c>
      <c r="AE72" s="4">
        <v>104</v>
      </c>
      <c r="AF72" s="4">
        <v>19</v>
      </c>
      <c r="AG72" s="4">
        <v>60</v>
      </c>
      <c r="AH72" s="4">
        <v>76</v>
      </c>
      <c r="AI72" s="4">
        <v>141</v>
      </c>
      <c r="AJ72" s="4">
        <v>80</v>
      </c>
      <c r="AK72" s="4">
        <v>49</v>
      </c>
      <c r="AL72" s="4">
        <v>100</v>
      </c>
      <c r="AM72" s="4">
        <v>95</v>
      </c>
      <c r="AN72" s="4">
        <v>1185</v>
      </c>
      <c r="AO72" s="4">
        <v>88</v>
      </c>
      <c r="AP72" s="4">
        <v>6</v>
      </c>
      <c r="AQ72" s="4">
        <v>38</v>
      </c>
      <c r="AR72" s="4">
        <v>51</v>
      </c>
      <c r="AS72" s="4">
        <v>48</v>
      </c>
      <c r="AT72" s="4">
        <v>429</v>
      </c>
      <c r="AU72" s="4">
        <v>174</v>
      </c>
      <c r="AV72" s="4">
        <v>10</v>
      </c>
      <c r="AW72" s="4">
        <v>117</v>
      </c>
      <c r="AX72" s="4">
        <v>1379</v>
      </c>
      <c r="AY72" s="4">
        <v>13</v>
      </c>
      <c r="AZ72" s="4">
        <v>87</v>
      </c>
      <c r="BA72" s="4">
        <v>77</v>
      </c>
      <c r="BB72" s="4">
        <v>6</v>
      </c>
      <c r="BC72" s="4">
        <v>12</v>
      </c>
      <c r="BD72" s="4">
        <v>51</v>
      </c>
      <c r="BE72" s="4">
        <v>1</v>
      </c>
      <c r="BF72" s="4">
        <v>1</v>
      </c>
      <c r="BG72" s="4">
        <v>0</v>
      </c>
      <c r="BH72" s="4">
        <v>0</v>
      </c>
      <c r="BI72" s="4">
        <v>5</v>
      </c>
      <c r="BJ72" s="4">
        <v>0</v>
      </c>
      <c r="BK72" s="4">
        <v>1</v>
      </c>
      <c r="BL72" s="4">
        <v>0</v>
      </c>
      <c r="BM72" s="4">
        <v>0</v>
      </c>
      <c r="BN72" s="4">
        <v>1</v>
      </c>
      <c r="BO72" s="4">
        <f t="shared" si="14"/>
        <v>72</v>
      </c>
      <c r="BP72" s="4">
        <v>271</v>
      </c>
      <c r="BQ72" s="4">
        <f t="shared" si="15"/>
        <v>494</v>
      </c>
      <c r="BR72" s="27">
        <v>10691</v>
      </c>
      <c r="BS72" s="4">
        <f t="shared" si="16"/>
        <v>10691</v>
      </c>
      <c r="BT72" s="3">
        <v>0</v>
      </c>
      <c r="BU72" s="28">
        <v>32235</v>
      </c>
      <c r="BW72" s="4">
        <f t="shared" si="4"/>
        <v>96344.5</v>
      </c>
      <c r="BX72" s="22">
        <f t="shared" si="10"/>
        <v>0.25710464509394582</v>
      </c>
      <c r="CD72" s="4">
        <f t="shared" si="5"/>
        <v>18826.5</v>
      </c>
      <c r="CE72" s="4">
        <f t="shared" si="6"/>
        <v>11106.5</v>
      </c>
      <c r="CF72" s="4">
        <f t="shared" si="7"/>
        <v>4128</v>
      </c>
      <c r="CG72" s="4">
        <f t="shared" si="8"/>
        <v>2268</v>
      </c>
      <c r="CH72" s="4">
        <f t="shared" si="9"/>
        <v>4545</v>
      </c>
      <c r="CZ72" s="70">
        <v>32203</v>
      </c>
      <c r="DA72" s="5">
        <f t="shared" si="11"/>
        <v>6846.458333333333</v>
      </c>
      <c r="DB72" s="5">
        <f t="shared" si="3"/>
        <v>8028.708333333333</v>
      </c>
      <c r="DC72" s="72">
        <f t="shared" si="12"/>
        <v>10691</v>
      </c>
    </row>
    <row r="73" spans="2:107" x14ac:dyDescent="0.3">
      <c r="B73" s="47" t="s">
        <v>150</v>
      </c>
      <c r="C73" s="19" t="s">
        <v>446</v>
      </c>
      <c r="D73" s="4">
        <v>32</v>
      </c>
      <c r="E73" s="4">
        <v>313</v>
      </c>
      <c r="F73" s="4">
        <v>177</v>
      </c>
      <c r="G73" s="4">
        <v>31</v>
      </c>
      <c r="H73" s="4">
        <v>1643</v>
      </c>
      <c r="I73" s="4">
        <v>250</v>
      </c>
      <c r="J73" s="4">
        <v>38</v>
      </c>
      <c r="K73" s="4">
        <v>7</v>
      </c>
      <c r="L73" s="4">
        <v>135</v>
      </c>
      <c r="M73" s="4">
        <v>76</v>
      </c>
      <c r="N73" s="4">
        <v>95</v>
      </c>
      <c r="O73" s="4">
        <v>371</v>
      </c>
      <c r="P73" s="4">
        <v>131</v>
      </c>
      <c r="Q73" s="4">
        <v>53</v>
      </c>
      <c r="R73" s="4">
        <v>51</v>
      </c>
      <c r="S73" s="4">
        <v>45</v>
      </c>
      <c r="T73" s="4">
        <v>15</v>
      </c>
      <c r="U73" s="4">
        <v>71</v>
      </c>
      <c r="V73" s="4">
        <v>4</v>
      </c>
      <c r="W73" s="4">
        <v>44</v>
      </c>
      <c r="X73" s="4">
        <v>53</v>
      </c>
      <c r="Y73" s="4">
        <v>113</v>
      </c>
      <c r="Z73" s="4">
        <v>112</v>
      </c>
      <c r="AA73" s="4">
        <v>26</v>
      </c>
      <c r="AB73" s="4">
        <v>64</v>
      </c>
      <c r="AC73" s="4">
        <v>300</v>
      </c>
      <c r="AD73" s="4">
        <v>42</v>
      </c>
      <c r="AE73" s="4">
        <v>69</v>
      </c>
      <c r="AF73" s="4">
        <v>7</v>
      </c>
      <c r="AG73" s="4">
        <v>60</v>
      </c>
      <c r="AH73" s="4">
        <v>54</v>
      </c>
      <c r="AI73" s="4">
        <v>122</v>
      </c>
      <c r="AJ73" s="4">
        <v>59</v>
      </c>
      <c r="AK73" s="4">
        <v>47</v>
      </c>
      <c r="AL73" s="4">
        <v>94</v>
      </c>
      <c r="AM73" s="4">
        <v>65</v>
      </c>
      <c r="AN73" s="4">
        <v>930</v>
      </c>
      <c r="AO73" s="4">
        <v>71</v>
      </c>
      <c r="AP73" s="4">
        <v>2</v>
      </c>
      <c r="AQ73" s="4">
        <v>38</v>
      </c>
      <c r="AR73" s="4">
        <v>30</v>
      </c>
      <c r="AS73" s="4">
        <v>55</v>
      </c>
      <c r="AT73" s="4">
        <v>371</v>
      </c>
      <c r="AU73" s="4">
        <v>111</v>
      </c>
      <c r="AV73" s="4">
        <v>8</v>
      </c>
      <c r="AW73" s="4">
        <v>72</v>
      </c>
      <c r="AX73" s="4">
        <v>1109</v>
      </c>
      <c r="AY73" s="4">
        <v>12</v>
      </c>
      <c r="AZ73" s="4">
        <v>67</v>
      </c>
      <c r="BA73" s="4">
        <v>57</v>
      </c>
      <c r="BB73" s="4">
        <v>3</v>
      </c>
      <c r="BC73" s="4">
        <v>12</v>
      </c>
      <c r="BD73" s="4">
        <v>28</v>
      </c>
      <c r="BE73" s="4">
        <v>0</v>
      </c>
      <c r="BF73" s="4">
        <v>0</v>
      </c>
      <c r="BG73" s="4">
        <v>0</v>
      </c>
      <c r="BH73" s="4">
        <v>1</v>
      </c>
      <c r="BI73" s="4">
        <v>5</v>
      </c>
      <c r="BJ73" s="4">
        <v>0</v>
      </c>
      <c r="BK73" s="4">
        <v>1</v>
      </c>
      <c r="BL73" s="4">
        <v>0</v>
      </c>
      <c r="BM73" s="4">
        <v>0</v>
      </c>
      <c r="BN73" s="4">
        <v>0</v>
      </c>
      <c r="BO73" s="4">
        <f t="shared" si="14"/>
        <v>47</v>
      </c>
      <c r="BP73" s="4">
        <v>268</v>
      </c>
      <c r="BQ73" s="4">
        <f t="shared" si="15"/>
        <v>350</v>
      </c>
      <c r="BR73" s="27">
        <v>8470</v>
      </c>
      <c r="BS73" s="4">
        <f t="shared" si="16"/>
        <v>8470</v>
      </c>
      <c r="BT73" s="3">
        <v>0</v>
      </c>
      <c r="BU73" s="28">
        <v>32263</v>
      </c>
      <c r="BW73" s="4">
        <f t="shared" si="4"/>
        <v>97865.5</v>
      </c>
      <c r="BX73" s="22">
        <f t="shared" si="10"/>
        <v>0.25668370229595761</v>
      </c>
      <c r="CD73" s="4">
        <f t="shared" si="5"/>
        <v>19065.5</v>
      </c>
      <c r="CE73" s="4">
        <f t="shared" si="6"/>
        <v>11031.5</v>
      </c>
      <c r="CF73" s="4">
        <f t="shared" si="7"/>
        <v>4137</v>
      </c>
      <c r="CG73" s="4">
        <f t="shared" si="8"/>
        <v>2286</v>
      </c>
      <c r="CH73" s="4">
        <f t="shared" si="9"/>
        <v>4550</v>
      </c>
      <c r="CZ73" s="70">
        <v>32234</v>
      </c>
      <c r="DA73" s="5">
        <f t="shared" si="11"/>
        <v>6933.9305555555557</v>
      </c>
      <c r="DB73" s="5">
        <f t="shared" si="3"/>
        <v>8155.458333333333</v>
      </c>
      <c r="DC73" s="72">
        <f t="shared" si="12"/>
        <v>8470</v>
      </c>
    </row>
    <row r="74" spans="2:107" x14ac:dyDescent="0.3">
      <c r="B74" s="47" t="s">
        <v>151</v>
      </c>
      <c r="C74" s="19" t="s">
        <v>447</v>
      </c>
      <c r="D74" s="4">
        <v>38</v>
      </c>
      <c r="E74" s="4">
        <v>318</v>
      </c>
      <c r="F74" s="4">
        <v>194</v>
      </c>
      <c r="G74" s="4">
        <v>73</v>
      </c>
      <c r="H74" s="4">
        <v>1567</v>
      </c>
      <c r="I74" s="4">
        <v>245</v>
      </c>
      <c r="J74" s="4">
        <v>39</v>
      </c>
      <c r="K74" s="4">
        <v>4</v>
      </c>
      <c r="L74" s="4">
        <v>158</v>
      </c>
      <c r="M74" s="4">
        <v>59</v>
      </c>
      <c r="N74" s="4">
        <v>96</v>
      </c>
      <c r="O74" s="4">
        <v>363</v>
      </c>
      <c r="P74" s="4">
        <v>116</v>
      </c>
      <c r="Q74" s="4">
        <v>50</v>
      </c>
      <c r="R74" s="4">
        <v>49</v>
      </c>
      <c r="S74" s="4">
        <v>63</v>
      </c>
      <c r="T74" s="4">
        <v>28</v>
      </c>
      <c r="U74" s="4">
        <v>53</v>
      </c>
      <c r="V74" s="4">
        <v>15</v>
      </c>
      <c r="W74" s="4">
        <v>44</v>
      </c>
      <c r="X74" s="4">
        <v>41</v>
      </c>
      <c r="Y74" s="4">
        <v>106</v>
      </c>
      <c r="Z74" s="4">
        <v>122</v>
      </c>
      <c r="AA74" s="4">
        <v>31</v>
      </c>
      <c r="AB74" s="4">
        <v>71</v>
      </c>
      <c r="AC74" s="4">
        <v>285</v>
      </c>
      <c r="AD74" s="4">
        <v>36</v>
      </c>
      <c r="AE74" s="4">
        <v>84</v>
      </c>
      <c r="AF74" s="4">
        <v>11</v>
      </c>
      <c r="AG74" s="4">
        <v>75</v>
      </c>
      <c r="AH74" s="4">
        <v>66</v>
      </c>
      <c r="AI74" s="4">
        <v>92</v>
      </c>
      <c r="AJ74" s="4">
        <v>70</v>
      </c>
      <c r="AK74" s="4">
        <v>33</v>
      </c>
      <c r="AL74" s="4">
        <v>77</v>
      </c>
      <c r="AM74" s="4">
        <v>57</v>
      </c>
      <c r="AN74" s="4">
        <v>856</v>
      </c>
      <c r="AO74" s="4">
        <v>76</v>
      </c>
      <c r="AP74" s="4">
        <v>5</v>
      </c>
      <c r="AQ74" s="4">
        <v>39</v>
      </c>
      <c r="AR74" s="4">
        <v>27</v>
      </c>
      <c r="AS74" s="4">
        <v>39</v>
      </c>
      <c r="AT74" s="4">
        <v>320</v>
      </c>
      <c r="AU74" s="4">
        <v>117</v>
      </c>
      <c r="AV74" s="4">
        <v>5</v>
      </c>
      <c r="AW74" s="4">
        <v>97</v>
      </c>
      <c r="AX74" s="4">
        <v>1113</v>
      </c>
      <c r="AY74" s="4">
        <v>9</v>
      </c>
      <c r="AZ74" s="4">
        <v>67</v>
      </c>
      <c r="BA74" s="4">
        <v>72</v>
      </c>
      <c r="BB74" s="4">
        <v>7</v>
      </c>
      <c r="BC74" s="4">
        <v>12</v>
      </c>
      <c r="BD74" s="4">
        <v>44</v>
      </c>
      <c r="BE74" s="4">
        <v>1</v>
      </c>
      <c r="BF74" s="4">
        <v>0</v>
      </c>
      <c r="BG74" s="4">
        <v>0</v>
      </c>
      <c r="BH74" s="4">
        <v>0</v>
      </c>
      <c r="BI74" s="4">
        <v>10</v>
      </c>
      <c r="BJ74" s="4">
        <v>0</v>
      </c>
      <c r="BK74" s="4">
        <v>2</v>
      </c>
      <c r="BL74" s="4">
        <v>1</v>
      </c>
      <c r="BM74" s="4">
        <v>0</v>
      </c>
      <c r="BN74" s="4">
        <v>1</v>
      </c>
      <c r="BO74" s="4">
        <f t="shared" si="14"/>
        <v>71</v>
      </c>
      <c r="BP74" s="4">
        <v>278</v>
      </c>
      <c r="BQ74" s="4">
        <f t="shared" si="15"/>
        <v>333</v>
      </c>
      <c r="BR74" s="27">
        <v>8360</v>
      </c>
      <c r="BS74" s="4">
        <f t="shared" si="16"/>
        <v>8360</v>
      </c>
      <c r="BT74" s="3">
        <v>0</v>
      </c>
      <c r="BU74" s="28">
        <v>32291</v>
      </c>
      <c r="BW74" s="4">
        <f t="shared" si="4"/>
        <v>101186.5</v>
      </c>
      <c r="BX74" s="22">
        <f t="shared" si="10"/>
        <v>0.31046830885590704</v>
      </c>
      <c r="CD74" s="4">
        <f t="shared" si="5"/>
        <v>19543.5</v>
      </c>
      <c r="CE74" s="4">
        <f t="shared" si="6"/>
        <v>11191.5</v>
      </c>
      <c r="CF74" s="4">
        <f t="shared" si="7"/>
        <v>4228</v>
      </c>
      <c r="CG74" s="4">
        <f t="shared" si="8"/>
        <v>2363</v>
      </c>
      <c r="CH74" s="4">
        <f t="shared" si="9"/>
        <v>4638</v>
      </c>
      <c r="CZ74" s="70">
        <v>32264</v>
      </c>
      <c r="DA74" s="5">
        <f t="shared" si="11"/>
        <v>6990.4861111111113</v>
      </c>
      <c r="DB74" s="5">
        <f t="shared" si="3"/>
        <v>8432.2083333333339</v>
      </c>
      <c r="DC74" s="72">
        <f t="shared" si="12"/>
        <v>8360</v>
      </c>
    </row>
    <row r="75" spans="2:107" x14ac:dyDescent="0.3">
      <c r="B75" s="47" t="s">
        <v>152</v>
      </c>
      <c r="C75" s="19" t="s">
        <v>448</v>
      </c>
      <c r="D75" s="4">
        <v>54</v>
      </c>
      <c r="E75" s="4">
        <v>341</v>
      </c>
      <c r="F75" s="4">
        <v>233</v>
      </c>
      <c r="G75" s="4">
        <v>47</v>
      </c>
      <c r="H75" s="4">
        <v>1929</v>
      </c>
      <c r="I75" s="4">
        <v>303</v>
      </c>
      <c r="J75" s="4">
        <v>40</v>
      </c>
      <c r="K75" s="4">
        <v>8</v>
      </c>
      <c r="L75" s="4">
        <v>183</v>
      </c>
      <c r="M75" s="4">
        <v>77</v>
      </c>
      <c r="N75" s="4">
        <v>111</v>
      </c>
      <c r="O75" s="4">
        <v>506</v>
      </c>
      <c r="P75" s="4">
        <v>144</v>
      </c>
      <c r="Q75" s="4">
        <v>77</v>
      </c>
      <c r="R75" s="4">
        <v>59</v>
      </c>
      <c r="S75" s="4">
        <v>70</v>
      </c>
      <c r="T75" s="4">
        <v>30</v>
      </c>
      <c r="U75" s="4">
        <v>82</v>
      </c>
      <c r="V75" s="4">
        <v>4</v>
      </c>
      <c r="W75" s="4">
        <v>48</v>
      </c>
      <c r="X75" s="4">
        <v>54</v>
      </c>
      <c r="Y75" s="4">
        <v>139</v>
      </c>
      <c r="Z75" s="4">
        <v>133</v>
      </c>
      <c r="AA75" s="4">
        <v>14</v>
      </c>
      <c r="AB75" s="4">
        <v>85</v>
      </c>
      <c r="AC75" s="4">
        <v>301</v>
      </c>
      <c r="AD75" s="4">
        <v>55</v>
      </c>
      <c r="AE75" s="4">
        <v>95</v>
      </c>
      <c r="AF75" s="4">
        <v>9</v>
      </c>
      <c r="AG75" s="4">
        <v>62</v>
      </c>
      <c r="AH75" s="4">
        <v>66</v>
      </c>
      <c r="AI75" s="4">
        <v>143</v>
      </c>
      <c r="AJ75" s="4">
        <v>67</v>
      </c>
      <c r="AK75" s="4">
        <v>60</v>
      </c>
      <c r="AL75" s="4">
        <v>105</v>
      </c>
      <c r="AM75" s="4">
        <v>81</v>
      </c>
      <c r="AN75" s="4">
        <v>1014</v>
      </c>
      <c r="AO75" s="4">
        <v>87</v>
      </c>
      <c r="AP75" s="4">
        <v>8</v>
      </c>
      <c r="AQ75" s="4">
        <v>35</v>
      </c>
      <c r="AR75" s="4">
        <v>35</v>
      </c>
      <c r="AS75" s="4">
        <v>58</v>
      </c>
      <c r="AT75" s="4">
        <v>402</v>
      </c>
      <c r="AU75" s="4">
        <v>150</v>
      </c>
      <c r="AV75" s="4">
        <v>6</v>
      </c>
      <c r="AW75" s="4">
        <v>110</v>
      </c>
      <c r="AX75" s="4">
        <v>1191</v>
      </c>
      <c r="AY75" s="4">
        <v>13</v>
      </c>
      <c r="AZ75" s="4">
        <v>95</v>
      </c>
      <c r="BA75" s="4">
        <v>73</v>
      </c>
      <c r="BB75" s="4">
        <v>9</v>
      </c>
      <c r="BC75" s="4">
        <v>11</v>
      </c>
      <c r="BD75" s="4">
        <v>38</v>
      </c>
      <c r="BE75" s="4">
        <v>1</v>
      </c>
      <c r="BF75" s="4">
        <v>0</v>
      </c>
      <c r="BG75" s="4">
        <v>1</v>
      </c>
      <c r="BH75" s="4">
        <v>1</v>
      </c>
      <c r="BI75" s="4">
        <v>10</v>
      </c>
      <c r="BJ75" s="4">
        <v>0</v>
      </c>
      <c r="BK75" s="4">
        <v>1</v>
      </c>
      <c r="BL75" s="4">
        <v>0</v>
      </c>
      <c r="BM75" s="4">
        <v>0</v>
      </c>
      <c r="BN75" s="4">
        <v>1</v>
      </c>
      <c r="BO75" s="4">
        <f t="shared" si="14"/>
        <v>64</v>
      </c>
      <c r="BP75" s="4">
        <v>347</v>
      </c>
      <c r="BQ75" s="4">
        <f t="shared" si="15"/>
        <v>460</v>
      </c>
      <c r="BR75" s="27">
        <v>9972</v>
      </c>
      <c r="BS75" s="4">
        <f t="shared" si="16"/>
        <v>9972</v>
      </c>
      <c r="BT75" s="3">
        <v>0</v>
      </c>
      <c r="BU75" s="28">
        <v>32326</v>
      </c>
      <c r="BW75" s="4">
        <f t="shared" si="4"/>
        <v>106015.5</v>
      </c>
      <c r="BX75" s="22">
        <f t="shared" si="10"/>
        <v>0.3827868210987635</v>
      </c>
      <c r="CD75" s="4">
        <f t="shared" si="5"/>
        <v>20359.5</v>
      </c>
      <c r="CE75" s="4">
        <f t="shared" si="6"/>
        <v>11524.5</v>
      </c>
      <c r="CF75" s="4">
        <f t="shared" si="7"/>
        <v>4394</v>
      </c>
      <c r="CG75" s="4">
        <f t="shared" si="8"/>
        <v>2447</v>
      </c>
      <c r="CH75" s="4">
        <f t="shared" si="9"/>
        <v>4836</v>
      </c>
      <c r="CZ75" s="70">
        <v>32295</v>
      </c>
      <c r="DA75" s="5">
        <f t="shared" si="11"/>
        <v>7120.4305555555557</v>
      </c>
      <c r="DB75" s="5">
        <f t="shared" si="3"/>
        <v>8834.625</v>
      </c>
      <c r="DC75" s="72">
        <f t="shared" si="12"/>
        <v>9972</v>
      </c>
    </row>
    <row r="76" spans="2:107" x14ac:dyDescent="0.3">
      <c r="B76" s="47" t="s">
        <v>153</v>
      </c>
      <c r="C76" s="19" t="s">
        <v>454</v>
      </c>
      <c r="D76" s="4">
        <v>37</v>
      </c>
      <c r="E76" s="4">
        <v>295</v>
      </c>
      <c r="F76" s="4">
        <v>224</v>
      </c>
      <c r="G76" s="4">
        <v>49</v>
      </c>
      <c r="H76" s="4">
        <v>1820</v>
      </c>
      <c r="I76" s="4">
        <v>255</v>
      </c>
      <c r="J76" s="4">
        <v>32</v>
      </c>
      <c r="K76" s="4">
        <v>9</v>
      </c>
      <c r="L76" s="4">
        <v>168</v>
      </c>
      <c r="M76" s="4">
        <v>55</v>
      </c>
      <c r="N76" s="4">
        <v>94</v>
      </c>
      <c r="O76" s="4">
        <v>345</v>
      </c>
      <c r="P76" s="4">
        <v>176</v>
      </c>
      <c r="Q76" s="4">
        <v>55</v>
      </c>
      <c r="R76" s="4">
        <v>71</v>
      </c>
      <c r="S76" s="4">
        <v>68</v>
      </c>
      <c r="T76" s="4">
        <v>29</v>
      </c>
      <c r="U76" s="4">
        <v>64</v>
      </c>
      <c r="V76" s="4">
        <v>11</v>
      </c>
      <c r="W76" s="4">
        <v>49</v>
      </c>
      <c r="X76" s="4">
        <v>62</v>
      </c>
      <c r="Y76" s="4">
        <v>137</v>
      </c>
      <c r="Z76" s="4">
        <v>143</v>
      </c>
      <c r="AA76" s="4">
        <v>30</v>
      </c>
      <c r="AB76" s="4">
        <v>78</v>
      </c>
      <c r="AC76" s="4">
        <v>276</v>
      </c>
      <c r="AD76" s="4">
        <v>61</v>
      </c>
      <c r="AE76" s="4">
        <v>103</v>
      </c>
      <c r="AF76" s="4">
        <v>20</v>
      </c>
      <c r="AG76" s="4">
        <v>52</v>
      </c>
      <c r="AH76" s="4">
        <v>87</v>
      </c>
      <c r="AI76" s="4">
        <v>133</v>
      </c>
      <c r="AJ76" s="4">
        <v>54</v>
      </c>
      <c r="AK76" s="4">
        <v>40</v>
      </c>
      <c r="AL76" s="4">
        <v>103</v>
      </c>
      <c r="AM76" s="4">
        <v>71</v>
      </c>
      <c r="AN76" s="4">
        <v>985</v>
      </c>
      <c r="AO76" s="4">
        <v>74</v>
      </c>
      <c r="AP76" s="4">
        <v>9</v>
      </c>
      <c r="AQ76" s="4">
        <v>43</v>
      </c>
      <c r="AR76" s="4">
        <v>33</v>
      </c>
      <c r="AS76" s="4">
        <v>54</v>
      </c>
      <c r="AT76" s="4">
        <v>361</v>
      </c>
      <c r="AU76" s="4">
        <v>151</v>
      </c>
      <c r="AV76" s="4">
        <v>9</v>
      </c>
      <c r="AW76" s="4">
        <v>107</v>
      </c>
      <c r="AX76" s="4">
        <v>1116</v>
      </c>
      <c r="AY76" s="4">
        <v>8</v>
      </c>
      <c r="AZ76" s="4">
        <v>80</v>
      </c>
      <c r="BA76" s="4">
        <v>90</v>
      </c>
      <c r="BB76" s="4">
        <v>9</v>
      </c>
      <c r="BC76" s="4">
        <v>12</v>
      </c>
      <c r="BD76" s="4">
        <v>42</v>
      </c>
      <c r="BE76" s="4">
        <v>1</v>
      </c>
      <c r="BF76" s="4">
        <v>0</v>
      </c>
      <c r="BG76" s="4">
        <v>0</v>
      </c>
      <c r="BH76" s="4">
        <v>0</v>
      </c>
      <c r="BI76" s="4">
        <v>6</v>
      </c>
      <c r="BJ76" s="4">
        <v>0</v>
      </c>
      <c r="BK76" s="4">
        <v>2</v>
      </c>
      <c r="BL76" s="4">
        <v>2</v>
      </c>
      <c r="BM76" s="4">
        <v>0</v>
      </c>
      <c r="BN76" s="4">
        <v>0</v>
      </c>
      <c r="BO76" s="4">
        <f t="shared" si="14"/>
        <v>65</v>
      </c>
      <c r="BP76" s="4">
        <v>247</v>
      </c>
      <c r="BQ76" s="4">
        <f t="shared" si="15"/>
        <v>500</v>
      </c>
      <c r="BR76" s="27">
        <v>9297</v>
      </c>
      <c r="BS76" s="4">
        <f t="shared" si="16"/>
        <v>9297</v>
      </c>
      <c r="BT76" s="3">
        <v>0</v>
      </c>
      <c r="BU76" s="28">
        <v>32354</v>
      </c>
      <c r="BW76" s="4">
        <f t="shared" si="4"/>
        <v>106765.5</v>
      </c>
      <c r="BX76" s="22">
        <f t="shared" si="10"/>
        <v>0.37419716061936081</v>
      </c>
      <c r="CD76" s="4">
        <f t="shared" si="5"/>
        <v>20534.5</v>
      </c>
      <c r="CE76" s="4">
        <f t="shared" si="6"/>
        <v>11512.5</v>
      </c>
      <c r="CF76" s="4">
        <f t="shared" si="7"/>
        <v>4372</v>
      </c>
      <c r="CG76" s="4">
        <f t="shared" si="8"/>
        <v>2471</v>
      </c>
      <c r="CH76" s="4">
        <f t="shared" si="9"/>
        <v>4770</v>
      </c>
      <c r="CZ76" s="70">
        <v>32325</v>
      </c>
      <c r="DA76" s="5">
        <f t="shared" si="11"/>
        <v>7191.2361111111113</v>
      </c>
      <c r="DB76" s="5">
        <f t="shared" si="3"/>
        <v>8897.125</v>
      </c>
      <c r="DC76" s="72">
        <f t="shared" si="12"/>
        <v>9297</v>
      </c>
    </row>
    <row r="77" spans="2:107" x14ac:dyDescent="0.3">
      <c r="B77" s="47" t="s">
        <v>154</v>
      </c>
      <c r="C77" s="19" t="s">
        <v>438</v>
      </c>
      <c r="D77" s="4">
        <v>49</v>
      </c>
      <c r="E77" s="4">
        <v>383</v>
      </c>
      <c r="F77" s="4">
        <v>282</v>
      </c>
      <c r="G77" s="4">
        <v>58</v>
      </c>
      <c r="H77" s="4">
        <v>2471</v>
      </c>
      <c r="I77" s="4">
        <v>364</v>
      </c>
      <c r="J77" s="4">
        <v>42</v>
      </c>
      <c r="K77" s="4">
        <v>11</v>
      </c>
      <c r="L77" s="4">
        <v>231</v>
      </c>
      <c r="M77" s="4">
        <v>96</v>
      </c>
      <c r="N77" s="4">
        <v>130</v>
      </c>
      <c r="O77" s="4">
        <v>482</v>
      </c>
      <c r="P77" s="4">
        <v>182</v>
      </c>
      <c r="Q77" s="4">
        <v>81</v>
      </c>
      <c r="R77" s="4">
        <v>64</v>
      </c>
      <c r="S77" s="4">
        <v>89</v>
      </c>
      <c r="T77" s="4">
        <v>33</v>
      </c>
      <c r="U77" s="4">
        <v>77</v>
      </c>
      <c r="V77" s="4">
        <v>19</v>
      </c>
      <c r="W77" s="4">
        <v>55</v>
      </c>
      <c r="X77" s="4">
        <v>79</v>
      </c>
      <c r="Y77" s="4">
        <v>180</v>
      </c>
      <c r="Z77" s="4">
        <v>157</v>
      </c>
      <c r="AA77" s="4">
        <v>27</v>
      </c>
      <c r="AB77" s="4">
        <v>87</v>
      </c>
      <c r="AC77" s="4">
        <v>362</v>
      </c>
      <c r="AD77" s="4">
        <v>68</v>
      </c>
      <c r="AE77" s="4">
        <v>131</v>
      </c>
      <c r="AF77" s="4">
        <v>30</v>
      </c>
      <c r="AG77" s="4">
        <v>85</v>
      </c>
      <c r="AH77" s="4">
        <v>95</v>
      </c>
      <c r="AI77" s="4">
        <v>171</v>
      </c>
      <c r="AJ77" s="4">
        <v>79</v>
      </c>
      <c r="AK77" s="4">
        <v>60</v>
      </c>
      <c r="AL77" s="4">
        <v>135</v>
      </c>
      <c r="AM77" s="4">
        <v>77</v>
      </c>
      <c r="AN77" s="4">
        <v>1209</v>
      </c>
      <c r="AO77" s="4">
        <v>95</v>
      </c>
      <c r="AP77" s="4">
        <v>9</v>
      </c>
      <c r="AQ77" s="4">
        <v>58</v>
      </c>
      <c r="AR77" s="4">
        <v>45</v>
      </c>
      <c r="AS77" s="4">
        <v>59</v>
      </c>
      <c r="AT77" s="4">
        <v>434</v>
      </c>
      <c r="AU77" s="4">
        <v>191</v>
      </c>
      <c r="AV77" s="4">
        <v>9</v>
      </c>
      <c r="AW77" s="4">
        <v>136</v>
      </c>
      <c r="AX77" s="4">
        <v>1494</v>
      </c>
      <c r="AY77" s="4">
        <v>11</v>
      </c>
      <c r="AZ77" s="4">
        <v>116</v>
      </c>
      <c r="BA77" s="4">
        <v>89</v>
      </c>
      <c r="BB77" s="4">
        <v>11</v>
      </c>
      <c r="BC77" s="4">
        <v>10</v>
      </c>
      <c r="BD77" s="4">
        <v>53</v>
      </c>
      <c r="BE77" s="4">
        <v>4</v>
      </c>
      <c r="BF77" s="4">
        <v>1</v>
      </c>
      <c r="BG77" s="4">
        <v>1</v>
      </c>
      <c r="BH77" s="4">
        <v>1</v>
      </c>
      <c r="BI77" s="4">
        <v>14</v>
      </c>
      <c r="BJ77" s="4">
        <v>0</v>
      </c>
      <c r="BK77" s="4">
        <v>3</v>
      </c>
      <c r="BL77" s="4">
        <v>1</v>
      </c>
      <c r="BM77" s="4">
        <v>0</v>
      </c>
      <c r="BN77" s="4">
        <v>1</v>
      </c>
      <c r="BO77" s="4">
        <f t="shared" si="14"/>
        <v>89</v>
      </c>
      <c r="BP77" s="4">
        <v>295</v>
      </c>
      <c r="BQ77" s="4">
        <f t="shared" si="15"/>
        <v>616</v>
      </c>
      <c r="BR77" s="27">
        <v>11988</v>
      </c>
      <c r="BS77" s="4">
        <f t="shared" si="16"/>
        <v>11988</v>
      </c>
      <c r="BT77" s="3">
        <v>0</v>
      </c>
      <c r="BU77" s="28">
        <v>32389</v>
      </c>
      <c r="BW77" s="4">
        <f t="shared" si="4"/>
        <v>110408.5</v>
      </c>
      <c r="BX77" s="22">
        <f t="shared" si="10"/>
        <v>0.37981303972905756</v>
      </c>
      <c r="CD77" s="4">
        <f t="shared" si="5"/>
        <v>21397.5</v>
      </c>
      <c r="CE77" s="4">
        <f t="shared" si="6"/>
        <v>11862.5</v>
      </c>
      <c r="CF77" s="4">
        <f t="shared" si="7"/>
        <v>4451</v>
      </c>
      <c r="CG77" s="4">
        <f t="shared" si="8"/>
        <v>2545</v>
      </c>
      <c r="CH77" s="4">
        <f t="shared" si="9"/>
        <v>4865</v>
      </c>
      <c r="CZ77" s="70">
        <v>32356</v>
      </c>
      <c r="DA77" s="5">
        <f t="shared" si="11"/>
        <v>7370.708333333333</v>
      </c>
      <c r="DB77" s="5">
        <f t="shared" si="3"/>
        <v>9200.7083333333339</v>
      </c>
      <c r="DC77" s="72">
        <f t="shared" si="12"/>
        <v>11988</v>
      </c>
    </row>
    <row r="78" spans="2:107" x14ac:dyDescent="0.3">
      <c r="B78" s="47" t="s">
        <v>155</v>
      </c>
      <c r="C78" s="19" t="s">
        <v>439</v>
      </c>
      <c r="D78" s="4">
        <v>35</v>
      </c>
      <c r="E78" s="4">
        <v>412</v>
      </c>
      <c r="F78" s="4">
        <v>263</v>
      </c>
      <c r="G78" s="4">
        <v>46</v>
      </c>
      <c r="H78" s="4">
        <v>2016</v>
      </c>
      <c r="I78" s="4">
        <v>283</v>
      </c>
      <c r="J78" s="4">
        <v>52</v>
      </c>
      <c r="K78" s="4">
        <v>9</v>
      </c>
      <c r="L78" s="4">
        <v>185</v>
      </c>
      <c r="M78" s="4">
        <v>61</v>
      </c>
      <c r="N78" s="4">
        <v>108</v>
      </c>
      <c r="O78" s="4">
        <v>390</v>
      </c>
      <c r="P78" s="4">
        <v>191</v>
      </c>
      <c r="Q78" s="4">
        <v>72</v>
      </c>
      <c r="R78" s="4">
        <v>63</v>
      </c>
      <c r="S78" s="4">
        <v>58</v>
      </c>
      <c r="T78" s="4">
        <v>28</v>
      </c>
      <c r="U78" s="4">
        <v>60</v>
      </c>
      <c r="V78" s="4">
        <v>12</v>
      </c>
      <c r="W78" s="4">
        <v>48</v>
      </c>
      <c r="X78" s="4">
        <v>72</v>
      </c>
      <c r="Y78" s="4">
        <v>125</v>
      </c>
      <c r="Z78" s="4">
        <v>135</v>
      </c>
      <c r="AA78" s="4">
        <v>26</v>
      </c>
      <c r="AB78" s="4">
        <v>80</v>
      </c>
      <c r="AC78" s="4">
        <v>321</v>
      </c>
      <c r="AD78" s="4">
        <v>51</v>
      </c>
      <c r="AE78" s="4">
        <v>105</v>
      </c>
      <c r="AF78" s="4">
        <v>20</v>
      </c>
      <c r="AG78" s="4">
        <v>67</v>
      </c>
      <c r="AH78" s="4">
        <v>84</v>
      </c>
      <c r="AI78" s="4">
        <v>126</v>
      </c>
      <c r="AJ78" s="4">
        <v>82</v>
      </c>
      <c r="AK78" s="4">
        <v>66</v>
      </c>
      <c r="AL78" s="4">
        <v>120</v>
      </c>
      <c r="AM78" s="4">
        <v>88</v>
      </c>
      <c r="AN78" s="4">
        <v>1080</v>
      </c>
      <c r="AO78" s="4">
        <v>79</v>
      </c>
      <c r="AP78" s="4">
        <v>8</v>
      </c>
      <c r="AQ78" s="4">
        <v>36</v>
      </c>
      <c r="AR78" s="4">
        <v>42</v>
      </c>
      <c r="AS78" s="4">
        <v>61</v>
      </c>
      <c r="AT78" s="4">
        <v>437</v>
      </c>
      <c r="AU78" s="4">
        <v>167</v>
      </c>
      <c r="AV78" s="4">
        <v>7</v>
      </c>
      <c r="AW78" s="4">
        <v>99</v>
      </c>
      <c r="AX78" s="4">
        <v>1201</v>
      </c>
      <c r="AY78" s="4">
        <v>11</v>
      </c>
      <c r="AZ78" s="4">
        <v>98</v>
      </c>
      <c r="BA78" s="4">
        <v>71</v>
      </c>
      <c r="BB78" s="4">
        <v>9</v>
      </c>
      <c r="BC78" s="4">
        <v>16</v>
      </c>
      <c r="BD78" s="4">
        <v>40</v>
      </c>
      <c r="BE78" s="4">
        <v>1</v>
      </c>
      <c r="BF78" s="4">
        <v>1</v>
      </c>
      <c r="BG78" s="4">
        <v>0</v>
      </c>
      <c r="BH78" s="4">
        <v>0</v>
      </c>
      <c r="BI78" s="4">
        <v>8</v>
      </c>
      <c r="BJ78" s="4">
        <v>0</v>
      </c>
      <c r="BK78" s="4">
        <v>1</v>
      </c>
      <c r="BL78" s="4">
        <v>1</v>
      </c>
      <c r="BM78" s="4">
        <v>0</v>
      </c>
      <c r="BN78" s="4">
        <v>0</v>
      </c>
      <c r="BO78" s="4">
        <f t="shared" si="14"/>
        <v>68</v>
      </c>
      <c r="BP78" s="4">
        <v>281</v>
      </c>
      <c r="BQ78" s="4">
        <f t="shared" si="15"/>
        <v>614</v>
      </c>
      <c r="BR78" s="27">
        <v>10329</v>
      </c>
      <c r="BS78" s="4">
        <f t="shared" si="16"/>
        <v>10329</v>
      </c>
      <c r="BT78" s="3">
        <v>0</v>
      </c>
      <c r="BU78" s="28">
        <v>32417</v>
      </c>
      <c r="BW78" s="4">
        <f t="shared" si="4"/>
        <v>111652</v>
      </c>
      <c r="BX78" s="22">
        <f t="shared" si="10"/>
        <v>0.36713665611588309</v>
      </c>
      <c r="CD78" s="4">
        <f t="shared" si="5"/>
        <v>21680</v>
      </c>
      <c r="CE78" s="4">
        <f t="shared" si="6"/>
        <v>11945</v>
      </c>
      <c r="CF78" s="4">
        <f t="shared" si="7"/>
        <v>4503</v>
      </c>
      <c r="CG78" s="4">
        <f t="shared" si="8"/>
        <v>2580</v>
      </c>
      <c r="CH78" s="4">
        <f t="shared" si="9"/>
        <v>4843</v>
      </c>
      <c r="CZ78" s="70">
        <v>32387</v>
      </c>
      <c r="DA78" s="5">
        <f t="shared" si="11"/>
        <v>7481.5972222222226</v>
      </c>
      <c r="DB78" s="5">
        <f t="shared" si="3"/>
        <v>9304.3333333333339</v>
      </c>
      <c r="DC78" s="72">
        <f t="shared" si="12"/>
        <v>10329</v>
      </c>
    </row>
    <row r="79" spans="2:107" x14ac:dyDescent="0.3">
      <c r="B79" s="47" t="s">
        <v>156</v>
      </c>
      <c r="C79" s="19" t="s">
        <v>440</v>
      </c>
      <c r="D79" s="4">
        <v>61</v>
      </c>
      <c r="E79" s="4">
        <v>438</v>
      </c>
      <c r="F79" s="4">
        <v>287</v>
      </c>
      <c r="G79" s="4">
        <v>56</v>
      </c>
      <c r="H79" s="4">
        <v>2239</v>
      </c>
      <c r="I79" s="4">
        <v>326</v>
      </c>
      <c r="J79" s="4">
        <v>48</v>
      </c>
      <c r="K79" s="4">
        <v>3</v>
      </c>
      <c r="L79" s="4">
        <v>167</v>
      </c>
      <c r="M79" s="4">
        <v>95</v>
      </c>
      <c r="N79" s="4">
        <v>123</v>
      </c>
      <c r="O79" s="4">
        <v>458</v>
      </c>
      <c r="P79" s="4">
        <v>189</v>
      </c>
      <c r="Q79" s="4">
        <v>64</v>
      </c>
      <c r="R79" s="4">
        <v>67</v>
      </c>
      <c r="S79" s="4">
        <v>93</v>
      </c>
      <c r="T79" s="4">
        <v>20</v>
      </c>
      <c r="U79" s="4">
        <v>78</v>
      </c>
      <c r="V79" s="4">
        <v>16</v>
      </c>
      <c r="W79" s="4">
        <v>52</v>
      </c>
      <c r="X79" s="4">
        <v>82</v>
      </c>
      <c r="Y79" s="4">
        <v>140</v>
      </c>
      <c r="Z79" s="4">
        <v>126</v>
      </c>
      <c r="AA79" s="4">
        <v>31</v>
      </c>
      <c r="AB79" s="4">
        <v>104</v>
      </c>
      <c r="AC79" s="4">
        <v>365</v>
      </c>
      <c r="AD79" s="4">
        <v>54</v>
      </c>
      <c r="AE79" s="4">
        <v>96</v>
      </c>
      <c r="AF79" s="4">
        <v>24</v>
      </c>
      <c r="AG79" s="4">
        <v>73</v>
      </c>
      <c r="AH79" s="4">
        <v>87</v>
      </c>
      <c r="AI79" s="4">
        <v>129</v>
      </c>
      <c r="AJ79" s="4">
        <v>58</v>
      </c>
      <c r="AK79" s="4">
        <v>69</v>
      </c>
      <c r="AL79" s="4">
        <v>109</v>
      </c>
      <c r="AM79" s="4">
        <v>95</v>
      </c>
      <c r="AN79" s="4">
        <v>1012</v>
      </c>
      <c r="AO79" s="4">
        <v>80</v>
      </c>
      <c r="AP79" s="4">
        <v>8</v>
      </c>
      <c r="AQ79" s="4">
        <v>37</v>
      </c>
      <c r="AR79" s="4">
        <v>56</v>
      </c>
      <c r="AS79" s="4">
        <v>70</v>
      </c>
      <c r="AT79" s="4">
        <v>406</v>
      </c>
      <c r="AU79" s="4">
        <v>178</v>
      </c>
      <c r="AV79" s="4">
        <v>14</v>
      </c>
      <c r="AW79" s="4">
        <v>109</v>
      </c>
      <c r="AX79" s="4">
        <v>1340</v>
      </c>
      <c r="AY79" s="4">
        <v>10</v>
      </c>
      <c r="AZ79" s="4">
        <v>86</v>
      </c>
      <c r="BA79" s="4">
        <v>67</v>
      </c>
      <c r="BB79" s="4">
        <v>12</v>
      </c>
      <c r="BC79" s="4">
        <v>22</v>
      </c>
      <c r="BD79" s="4">
        <v>42</v>
      </c>
      <c r="BE79" s="4">
        <v>0</v>
      </c>
      <c r="BF79" s="4">
        <v>0</v>
      </c>
      <c r="BG79" s="4">
        <v>0</v>
      </c>
      <c r="BH79" s="4">
        <v>1</v>
      </c>
      <c r="BI79" s="4">
        <v>10</v>
      </c>
      <c r="BJ79" s="4">
        <v>0</v>
      </c>
      <c r="BK79" s="4">
        <v>0</v>
      </c>
      <c r="BL79" s="4">
        <v>2</v>
      </c>
      <c r="BM79" s="4">
        <v>0</v>
      </c>
      <c r="BN79" s="4">
        <v>1</v>
      </c>
      <c r="BO79" s="4">
        <f t="shared" si="14"/>
        <v>78</v>
      </c>
      <c r="BP79" s="4">
        <v>268</v>
      </c>
      <c r="BQ79" s="4">
        <f t="shared" si="15"/>
        <v>457</v>
      </c>
      <c r="BR79" s="27">
        <v>10810</v>
      </c>
      <c r="BS79" s="4">
        <f t="shared" si="16"/>
        <v>10810</v>
      </c>
      <c r="BT79" s="3">
        <v>0</v>
      </c>
      <c r="BU79" s="40">
        <v>32445</v>
      </c>
      <c r="BW79" s="4">
        <f t="shared" si="4"/>
        <v>112636</v>
      </c>
      <c r="BX79" s="22">
        <f t="shared" si="10"/>
        <v>0.35854154228405677</v>
      </c>
      <c r="CD79" s="4">
        <f t="shared" si="5"/>
        <v>22060</v>
      </c>
      <c r="CE79" s="4">
        <f t="shared" si="6"/>
        <v>11821</v>
      </c>
      <c r="CF79" s="4">
        <f t="shared" si="7"/>
        <v>4494</v>
      </c>
      <c r="CG79" s="4">
        <f t="shared" si="8"/>
        <v>2619</v>
      </c>
      <c r="CH79" s="4">
        <f t="shared" si="9"/>
        <v>4864</v>
      </c>
      <c r="CZ79" s="70">
        <v>32417</v>
      </c>
      <c r="DA79" s="5">
        <f t="shared" si="11"/>
        <v>7523.0694444444443</v>
      </c>
      <c r="DB79" s="5">
        <f t="shared" ref="DB79:DB142" si="17">AVERAGE(BS68:BS79)</f>
        <v>9386.3333333333339</v>
      </c>
      <c r="DC79" s="72">
        <f t="shared" si="12"/>
        <v>10810</v>
      </c>
    </row>
    <row r="80" spans="2:107" x14ac:dyDescent="0.3">
      <c r="B80" s="47" t="s">
        <v>157</v>
      </c>
      <c r="C80" s="19" t="s">
        <v>441</v>
      </c>
      <c r="D80" s="4">
        <v>37</v>
      </c>
      <c r="E80" s="4">
        <v>364</v>
      </c>
      <c r="F80" s="4">
        <v>240</v>
      </c>
      <c r="G80" s="4">
        <v>44</v>
      </c>
      <c r="H80" s="4">
        <v>1868</v>
      </c>
      <c r="I80" s="4">
        <v>246</v>
      </c>
      <c r="J80" s="4">
        <v>43</v>
      </c>
      <c r="K80" s="4">
        <v>8</v>
      </c>
      <c r="L80" s="4">
        <v>147</v>
      </c>
      <c r="M80" s="4">
        <v>80</v>
      </c>
      <c r="N80" s="4">
        <v>94</v>
      </c>
      <c r="O80" s="4">
        <v>331</v>
      </c>
      <c r="P80" s="4">
        <v>145</v>
      </c>
      <c r="Q80" s="4">
        <v>56</v>
      </c>
      <c r="R80" s="4">
        <v>58</v>
      </c>
      <c r="S80" s="4">
        <v>55</v>
      </c>
      <c r="T80" s="4">
        <v>17</v>
      </c>
      <c r="U80" s="4">
        <v>66</v>
      </c>
      <c r="V80" s="4">
        <v>11</v>
      </c>
      <c r="W80" s="4">
        <v>45</v>
      </c>
      <c r="X80" s="4">
        <v>71</v>
      </c>
      <c r="Y80" s="4">
        <v>119</v>
      </c>
      <c r="Z80" s="4">
        <v>137</v>
      </c>
      <c r="AA80" s="4">
        <v>20</v>
      </c>
      <c r="AB80" s="4">
        <v>82</v>
      </c>
      <c r="AC80" s="4">
        <v>290</v>
      </c>
      <c r="AD80" s="4">
        <v>45</v>
      </c>
      <c r="AE80" s="4">
        <v>74</v>
      </c>
      <c r="AF80" s="4">
        <v>18</v>
      </c>
      <c r="AG80" s="4">
        <v>67</v>
      </c>
      <c r="AH80" s="4">
        <v>82</v>
      </c>
      <c r="AI80" s="4">
        <v>137</v>
      </c>
      <c r="AJ80" s="4">
        <v>62</v>
      </c>
      <c r="AK80" s="4">
        <v>60</v>
      </c>
      <c r="AL80" s="4">
        <v>86</v>
      </c>
      <c r="AM80" s="4">
        <v>76</v>
      </c>
      <c r="AN80" s="4">
        <v>935</v>
      </c>
      <c r="AO80" s="4">
        <v>74</v>
      </c>
      <c r="AP80" s="4">
        <v>13</v>
      </c>
      <c r="AQ80" s="4">
        <v>27</v>
      </c>
      <c r="AR80" s="4">
        <v>28</v>
      </c>
      <c r="AS80" s="4">
        <v>53</v>
      </c>
      <c r="AT80" s="4">
        <v>348</v>
      </c>
      <c r="AU80" s="4">
        <v>136</v>
      </c>
      <c r="AV80" s="4">
        <v>4</v>
      </c>
      <c r="AW80" s="4">
        <v>93</v>
      </c>
      <c r="AX80" s="4">
        <v>1135</v>
      </c>
      <c r="AY80" s="4">
        <v>10</v>
      </c>
      <c r="AZ80" s="4">
        <v>74</v>
      </c>
      <c r="BA80" s="4">
        <v>63</v>
      </c>
      <c r="BB80" s="4">
        <v>12</v>
      </c>
      <c r="BC80" s="4">
        <v>8</v>
      </c>
      <c r="BD80" s="4">
        <v>43</v>
      </c>
      <c r="BE80" s="4">
        <v>2</v>
      </c>
      <c r="BF80" s="4">
        <v>0</v>
      </c>
      <c r="BG80" s="4">
        <v>0</v>
      </c>
      <c r="BH80" s="4">
        <v>0</v>
      </c>
      <c r="BI80" s="4">
        <v>9</v>
      </c>
      <c r="BJ80" s="4">
        <v>0</v>
      </c>
      <c r="BK80" s="4">
        <v>0</v>
      </c>
      <c r="BL80" s="4">
        <v>1</v>
      </c>
      <c r="BM80" s="4">
        <v>1</v>
      </c>
      <c r="BN80" s="4">
        <v>1</v>
      </c>
      <c r="BO80" s="4">
        <f t="shared" si="14"/>
        <v>65</v>
      </c>
      <c r="BP80" s="4">
        <v>269</v>
      </c>
      <c r="BQ80" s="4">
        <f t="shared" si="15"/>
        <v>394</v>
      </c>
      <c r="BR80" s="27">
        <v>9114</v>
      </c>
      <c r="BS80" s="4">
        <f t="shared" si="16"/>
        <v>9114</v>
      </c>
      <c r="BT80" s="3">
        <v>0</v>
      </c>
      <c r="BU80" s="28">
        <v>32473</v>
      </c>
      <c r="BW80" s="4">
        <f t="shared" ref="BW80:BW143" si="18">SUM(BR69:BR80)</f>
        <v>114135</v>
      </c>
      <c r="BX80" s="22">
        <f t="shared" si="10"/>
        <v>0.34730591936350175</v>
      </c>
      <c r="CD80" s="4">
        <f t="shared" ref="CD80:CD143" si="19">SUM(H69:H80)</f>
        <v>22429</v>
      </c>
      <c r="CE80" s="4">
        <f t="shared" ref="CE80:CE143" si="20">SUM(AN69:AN80)</f>
        <v>11899</v>
      </c>
      <c r="CF80" s="4">
        <f t="shared" ref="CF80:CF143" si="21">SUM(AT69:AT80)</f>
        <v>4539</v>
      </c>
      <c r="CG80" s="4">
        <f t="shared" ref="CG80:CG143" si="22">SUM(F69:F80)</f>
        <v>2681</v>
      </c>
      <c r="CH80" s="4">
        <f t="shared" ref="CH80:CH143" si="23">SUM(O69:O80)</f>
        <v>4873</v>
      </c>
      <c r="CZ80" s="70">
        <v>32448</v>
      </c>
      <c r="DA80" s="5">
        <f t="shared" si="11"/>
        <v>7651.625</v>
      </c>
      <c r="DB80" s="5">
        <f t="shared" si="17"/>
        <v>9511.25</v>
      </c>
      <c r="DC80" s="72">
        <f t="shared" si="12"/>
        <v>9114</v>
      </c>
    </row>
    <row r="81" spans="2:107" x14ac:dyDescent="0.3">
      <c r="B81" s="47" t="s">
        <v>158</v>
      </c>
      <c r="C81" s="19" t="s">
        <v>442</v>
      </c>
      <c r="D81" s="4">
        <v>54</v>
      </c>
      <c r="E81" s="4">
        <v>414</v>
      </c>
      <c r="F81" s="4">
        <v>271</v>
      </c>
      <c r="G81" s="4">
        <v>51</v>
      </c>
      <c r="H81" s="4">
        <v>2177</v>
      </c>
      <c r="I81" s="4">
        <v>284</v>
      </c>
      <c r="J81" s="4">
        <v>54</v>
      </c>
      <c r="K81" s="4">
        <v>10</v>
      </c>
      <c r="L81" s="4">
        <v>180</v>
      </c>
      <c r="M81" s="4">
        <v>105</v>
      </c>
      <c r="N81" s="4">
        <v>132</v>
      </c>
      <c r="O81" s="4">
        <v>413</v>
      </c>
      <c r="P81" s="4">
        <v>214</v>
      </c>
      <c r="Q81" s="4">
        <v>60</v>
      </c>
      <c r="R81" s="4">
        <v>55</v>
      </c>
      <c r="S81" s="4">
        <v>61</v>
      </c>
      <c r="T81" s="4">
        <v>30</v>
      </c>
      <c r="U81" s="4">
        <v>79</v>
      </c>
      <c r="V81" s="4">
        <v>18</v>
      </c>
      <c r="W81" s="4">
        <v>45</v>
      </c>
      <c r="X81" s="4">
        <v>75</v>
      </c>
      <c r="Y81" s="4">
        <v>144</v>
      </c>
      <c r="Z81" s="4">
        <v>143</v>
      </c>
      <c r="AA81" s="4">
        <v>28</v>
      </c>
      <c r="AB81" s="4">
        <v>84</v>
      </c>
      <c r="AC81" s="4">
        <v>279</v>
      </c>
      <c r="AD81" s="4">
        <v>33</v>
      </c>
      <c r="AE81" s="4">
        <v>122</v>
      </c>
      <c r="AF81" s="4">
        <v>27</v>
      </c>
      <c r="AG81" s="4">
        <v>85</v>
      </c>
      <c r="AH81" s="4">
        <v>89</v>
      </c>
      <c r="AI81" s="4">
        <v>148</v>
      </c>
      <c r="AJ81" s="4">
        <v>72</v>
      </c>
      <c r="AK81" s="4">
        <v>60</v>
      </c>
      <c r="AL81" s="4">
        <v>114</v>
      </c>
      <c r="AM81" s="4">
        <v>93</v>
      </c>
      <c r="AN81" s="4">
        <v>1030</v>
      </c>
      <c r="AO81" s="4">
        <v>86</v>
      </c>
      <c r="AP81" s="4">
        <v>12</v>
      </c>
      <c r="AQ81" s="4">
        <v>34</v>
      </c>
      <c r="AR81" s="4">
        <v>42</v>
      </c>
      <c r="AS81" s="4">
        <v>40</v>
      </c>
      <c r="AT81" s="4">
        <v>445</v>
      </c>
      <c r="AU81" s="4">
        <v>184</v>
      </c>
      <c r="AV81" s="4">
        <v>5</v>
      </c>
      <c r="AW81" s="4">
        <v>118</v>
      </c>
      <c r="AX81" s="4">
        <v>1457</v>
      </c>
      <c r="AY81" s="4">
        <v>11</v>
      </c>
      <c r="AZ81" s="4">
        <v>83</v>
      </c>
      <c r="BA81" s="4">
        <v>60</v>
      </c>
      <c r="BB81" s="4">
        <v>6</v>
      </c>
      <c r="BC81" s="4">
        <v>15</v>
      </c>
      <c r="BD81" s="4">
        <v>42</v>
      </c>
      <c r="BE81" s="4">
        <v>3</v>
      </c>
      <c r="BF81" s="4">
        <v>2</v>
      </c>
      <c r="BG81" s="4">
        <v>0</v>
      </c>
      <c r="BH81" s="4">
        <v>0</v>
      </c>
      <c r="BI81" s="4">
        <v>6</v>
      </c>
      <c r="BJ81" s="4">
        <v>0</v>
      </c>
      <c r="BK81" s="4">
        <v>0</v>
      </c>
      <c r="BL81" s="4">
        <v>1</v>
      </c>
      <c r="BM81" s="4">
        <v>0</v>
      </c>
      <c r="BN81" s="4">
        <v>0</v>
      </c>
      <c r="BO81" s="4">
        <f t="shared" si="14"/>
        <v>69</v>
      </c>
      <c r="BP81" s="4">
        <v>278</v>
      </c>
      <c r="BQ81" s="4">
        <f t="shared" si="15"/>
        <v>508</v>
      </c>
      <c r="BR81" s="27">
        <v>10771</v>
      </c>
      <c r="BS81" s="4">
        <f t="shared" si="16"/>
        <v>10771</v>
      </c>
      <c r="BT81" s="3">
        <v>0</v>
      </c>
      <c r="BU81" s="28">
        <v>32508</v>
      </c>
      <c r="BW81" s="4">
        <f t="shared" si="18"/>
        <v>116317</v>
      </c>
      <c r="BX81" s="22">
        <f t="shared" si="10"/>
        <v>0.33843082428614979</v>
      </c>
      <c r="CD81" s="4">
        <f t="shared" si="19"/>
        <v>22969</v>
      </c>
      <c r="CE81" s="4">
        <f t="shared" si="20"/>
        <v>12056</v>
      </c>
      <c r="CF81" s="4">
        <f t="shared" si="21"/>
        <v>4624</v>
      </c>
      <c r="CG81" s="4">
        <f t="shared" si="22"/>
        <v>2762</v>
      </c>
      <c r="CH81" s="4">
        <f t="shared" si="23"/>
        <v>4922</v>
      </c>
      <c r="CZ81" s="70">
        <v>32478</v>
      </c>
      <c r="DA81" s="5">
        <f t="shared" si="11"/>
        <v>7813.7638888888887</v>
      </c>
      <c r="DB81" s="5">
        <f t="shared" si="17"/>
        <v>9693.0833333333339</v>
      </c>
      <c r="DC81" s="72">
        <f t="shared" si="12"/>
        <v>10771</v>
      </c>
    </row>
    <row r="82" spans="2:107" x14ac:dyDescent="0.3">
      <c r="B82" s="47" t="s">
        <v>159</v>
      </c>
      <c r="C82" s="19" t="s">
        <v>443</v>
      </c>
      <c r="D82" s="4">
        <v>30</v>
      </c>
      <c r="E82" s="4">
        <v>386</v>
      </c>
      <c r="F82" s="4">
        <v>239</v>
      </c>
      <c r="G82" s="4">
        <v>42</v>
      </c>
      <c r="H82" s="4">
        <v>1996</v>
      </c>
      <c r="I82" s="4">
        <v>251</v>
      </c>
      <c r="J82" s="4">
        <v>41</v>
      </c>
      <c r="K82" s="4">
        <v>9</v>
      </c>
      <c r="L82" s="4">
        <v>151</v>
      </c>
      <c r="M82" s="4">
        <v>87</v>
      </c>
      <c r="N82" s="4">
        <v>108</v>
      </c>
      <c r="O82" s="4">
        <v>392</v>
      </c>
      <c r="P82" s="4">
        <v>144</v>
      </c>
      <c r="Q82" s="4">
        <v>49</v>
      </c>
      <c r="R82" s="4">
        <v>58</v>
      </c>
      <c r="S82" s="4">
        <v>59</v>
      </c>
      <c r="T82" s="4">
        <v>27</v>
      </c>
      <c r="U82" s="4">
        <v>69</v>
      </c>
      <c r="V82" s="4">
        <v>9</v>
      </c>
      <c r="W82" s="4">
        <v>52</v>
      </c>
      <c r="X82" s="4">
        <v>77</v>
      </c>
      <c r="Y82" s="4">
        <v>125</v>
      </c>
      <c r="Z82" s="4">
        <v>122</v>
      </c>
      <c r="AA82" s="4">
        <v>18</v>
      </c>
      <c r="AB82" s="4">
        <v>82</v>
      </c>
      <c r="AC82" s="4">
        <v>343</v>
      </c>
      <c r="AD82" s="4">
        <v>45</v>
      </c>
      <c r="AE82" s="4">
        <v>95</v>
      </c>
      <c r="AF82" s="4">
        <v>16</v>
      </c>
      <c r="AG82" s="4">
        <v>41</v>
      </c>
      <c r="AH82" s="4">
        <v>59</v>
      </c>
      <c r="AI82" s="4">
        <v>121</v>
      </c>
      <c r="AJ82" s="4">
        <v>64</v>
      </c>
      <c r="AK82" s="4">
        <v>52</v>
      </c>
      <c r="AL82" s="4">
        <v>115</v>
      </c>
      <c r="AM82" s="4">
        <v>84</v>
      </c>
      <c r="AN82" s="4">
        <v>912</v>
      </c>
      <c r="AO82" s="4">
        <v>63</v>
      </c>
      <c r="AP82" s="4">
        <v>7</v>
      </c>
      <c r="AQ82" s="4">
        <v>37</v>
      </c>
      <c r="AR82" s="4">
        <v>30</v>
      </c>
      <c r="AS82" s="4">
        <v>46</v>
      </c>
      <c r="AT82" s="4">
        <v>369</v>
      </c>
      <c r="AU82" s="4">
        <v>129</v>
      </c>
      <c r="AV82" s="4">
        <v>4</v>
      </c>
      <c r="AW82" s="4">
        <v>100</v>
      </c>
      <c r="AX82" s="4">
        <v>1684</v>
      </c>
      <c r="AY82" s="4">
        <v>7</v>
      </c>
      <c r="AZ82" s="4">
        <v>65</v>
      </c>
      <c r="BA82" s="4">
        <v>68</v>
      </c>
      <c r="BB82" s="4">
        <v>3</v>
      </c>
      <c r="BC82" s="4">
        <v>4</v>
      </c>
      <c r="BD82" s="4">
        <v>35</v>
      </c>
      <c r="BE82" s="4">
        <v>1</v>
      </c>
      <c r="BF82" s="4">
        <v>0</v>
      </c>
      <c r="BG82" s="4">
        <v>0</v>
      </c>
      <c r="BH82" s="4">
        <v>1</v>
      </c>
      <c r="BI82" s="4">
        <v>6</v>
      </c>
      <c r="BJ82" s="4">
        <v>0</v>
      </c>
      <c r="BK82" s="4">
        <v>1</v>
      </c>
      <c r="BL82" s="4">
        <v>4</v>
      </c>
      <c r="BM82" s="4">
        <v>2</v>
      </c>
      <c r="BN82" s="4">
        <v>0</v>
      </c>
      <c r="BO82" s="4">
        <f t="shared" si="14"/>
        <v>54</v>
      </c>
      <c r="BP82" s="4">
        <v>317</v>
      </c>
      <c r="BQ82" s="4">
        <f t="shared" si="15"/>
        <v>416</v>
      </c>
      <c r="BR82" s="27">
        <v>9969</v>
      </c>
      <c r="BS82" s="4">
        <f t="shared" si="16"/>
        <v>9969</v>
      </c>
      <c r="BT82" s="3">
        <v>0</v>
      </c>
      <c r="BU82" s="28">
        <v>32536</v>
      </c>
      <c r="BW82" s="4">
        <f t="shared" si="18"/>
        <v>118180</v>
      </c>
      <c r="BX82" s="22">
        <f t="shared" si="10"/>
        <v>0.32694823240120585</v>
      </c>
      <c r="CD82" s="4">
        <f t="shared" si="19"/>
        <v>23386</v>
      </c>
      <c r="CE82" s="4">
        <f t="shared" si="20"/>
        <v>12074</v>
      </c>
      <c r="CF82" s="4">
        <f t="shared" si="21"/>
        <v>4653</v>
      </c>
      <c r="CG82" s="4">
        <f t="shared" si="22"/>
        <v>2830</v>
      </c>
      <c r="CH82" s="4">
        <f t="shared" si="23"/>
        <v>4974</v>
      </c>
      <c r="CZ82" s="70">
        <v>32509</v>
      </c>
      <c r="DA82" s="5">
        <f t="shared" si="11"/>
        <v>7895.8472222222226</v>
      </c>
      <c r="DB82" s="5">
        <f t="shared" si="17"/>
        <v>9848.3333333333339</v>
      </c>
      <c r="DC82" s="72">
        <f t="shared" si="12"/>
        <v>9969</v>
      </c>
    </row>
    <row r="83" spans="2:107" x14ac:dyDescent="0.3">
      <c r="B83" s="47" t="s">
        <v>160</v>
      </c>
      <c r="C83" s="19" t="s">
        <v>444</v>
      </c>
      <c r="D83" s="4">
        <v>30</v>
      </c>
      <c r="E83" s="4">
        <v>324</v>
      </c>
      <c r="F83" s="4">
        <v>205</v>
      </c>
      <c r="G83" s="4">
        <v>29</v>
      </c>
      <c r="H83" s="4">
        <v>1596</v>
      </c>
      <c r="I83" s="4">
        <v>235</v>
      </c>
      <c r="J83" s="4">
        <v>34</v>
      </c>
      <c r="K83" s="4">
        <v>4</v>
      </c>
      <c r="L83" s="4">
        <v>141</v>
      </c>
      <c r="M83" s="4">
        <v>79</v>
      </c>
      <c r="N83" s="4">
        <v>85</v>
      </c>
      <c r="O83" s="4">
        <v>303</v>
      </c>
      <c r="P83" s="4">
        <v>123</v>
      </c>
      <c r="Q83" s="4">
        <v>39</v>
      </c>
      <c r="R83" s="4">
        <v>44</v>
      </c>
      <c r="S83" s="4">
        <v>65</v>
      </c>
      <c r="T83" s="4">
        <v>15</v>
      </c>
      <c r="U83" s="4">
        <v>54</v>
      </c>
      <c r="V83" s="4">
        <v>22</v>
      </c>
      <c r="W83" s="4">
        <v>43</v>
      </c>
      <c r="X83" s="4">
        <v>42</v>
      </c>
      <c r="Y83" s="4">
        <v>108</v>
      </c>
      <c r="Z83" s="4">
        <v>84</v>
      </c>
      <c r="AA83" s="4">
        <v>19</v>
      </c>
      <c r="AB83" s="4">
        <v>66</v>
      </c>
      <c r="AC83" s="4">
        <v>253</v>
      </c>
      <c r="AD83" s="4">
        <v>33</v>
      </c>
      <c r="AE83" s="4">
        <v>59</v>
      </c>
      <c r="AF83" s="4">
        <v>20</v>
      </c>
      <c r="AG83" s="4">
        <v>77</v>
      </c>
      <c r="AH83" s="4">
        <v>49</v>
      </c>
      <c r="AI83" s="4">
        <v>106</v>
      </c>
      <c r="AJ83" s="4">
        <v>49</v>
      </c>
      <c r="AK83" s="4">
        <v>35</v>
      </c>
      <c r="AL83" s="4">
        <v>77</v>
      </c>
      <c r="AM83" s="4">
        <v>55</v>
      </c>
      <c r="AN83" s="4">
        <v>723</v>
      </c>
      <c r="AO83" s="4">
        <v>58</v>
      </c>
      <c r="AP83" s="4">
        <v>6</v>
      </c>
      <c r="AQ83" s="4">
        <v>30</v>
      </c>
      <c r="AR83" s="4">
        <v>36</v>
      </c>
      <c r="AS83" s="4">
        <v>38</v>
      </c>
      <c r="AT83" s="4">
        <v>305</v>
      </c>
      <c r="AU83" s="4">
        <v>122</v>
      </c>
      <c r="AV83" s="4">
        <v>2</v>
      </c>
      <c r="AW83" s="4">
        <v>69</v>
      </c>
      <c r="AX83" s="4">
        <v>1583</v>
      </c>
      <c r="AY83" s="4">
        <v>10</v>
      </c>
      <c r="AZ83" s="4">
        <v>48</v>
      </c>
      <c r="BA83" s="4">
        <v>64</v>
      </c>
      <c r="BB83" s="4">
        <v>5</v>
      </c>
      <c r="BC83" s="4">
        <v>7</v>
      </c>
      <c r="BD83" s="4">
        <v>26</v>
      </c>
      <c r="BE83" s="4">
        <v>1</v>
      </c>
      <c r="BF83" s="4">
        <v>0</v>
      </c>
      <c r="BG83" s="4">
        <v>1</v>
      </c>
      <c r="BH83" s="4">
        <v>0</v>
      </c>
      <c r="BI83" s="4">
        <v>6</v>
      </c>
      <c r="BJ83" s="4">
        <v>0</v>
      </c>
      <c r="BK83" s="4">
        <v>1</v>
      </c>
      <c r="BL83" s="4">
        <v>1</v>
      </c>
      <c r="BM83" s="4">
        <v>0</v>
      </c>
      <c r="BN83" s="4">
        <v>0</v>
      </c>
      <c r="BO83" s="4">
        <f t="shared" si="14"/>
        <v>43</v>
      </c>
      <c r="BP83" s="4">
        <v>266</v>
      </c>
      <c r="BQ83" s="4">
        <f t="shared" si="15"/>
        <v>356</v>
      </c>
      <c r="BR83" s="27">
        <v>8366</v>
      </c>
      <c r="BS83" s="4">
        <f t="shared" si="16"/>
        <v>8366</v>
      </c>
      <c r="BT83" s="3">
        <v>0</v>
      </c>
      <c r="BU83" s="28">
        <v>32564</v>
      </c>
      <c r="BW83" s="4">
        <f t="shared" si="18"/>
        <v>118137</v>
      </c>
      <c r="BX83" s="22">
        <f t="shared" si="10"/>
        <v>0.28649602247668216</v>
      </c>
      <c r="CD83" s="4">
        <f t="shared" si="19"/>
        <v>23332</v>
      </c>
      <c r="CE83" s="4">
        <f t="shared" si="20"/>
        <v>11871</v>
      </c>
      <c r="CF83" s="4">
        <f t="shared" si="21"/>
        <v>4627</v>
      </c>
      <c r="CG83" s="4">
        <f t="shared" si="22"/>
        <v>2848</v>
      </c>
      <c r="CH83" s="4">
        <f t="shared" si="23"/>
        <v>4847</v>
      </c>
      <c r="CZ83" s="70">
        <v>32540</v>
      </c>
      <c r="DA83" s="5">
        <f t="shared" si="11"/>
        <v>7950.458333333333</v>
      </c>
      <c r="DB83" s="5">
        <f t="shared" si="17"/>
        <v>9844.75</v>
      </c>
      <c r="DC83" s="72">
        <f t="shared" si="12"/>
        <v>8366</v>
      </c>
    </row>
    <row r="84" spans="2:107" x14ac:dyDescent="0.3">
      <c r="B84" s="47" t="s">
        <v>161</v>
      </c>
      <c r="C84" s="19" t="s">
        <v>445</v>
      </c>
      <c r="D84" s="4">
        <v>66</v>
      </c>
      <c r="E84" s="4">
        <v>356</v>
      </c>
      <c r="F84" s="4">
        <v>248</v>
      </c>
      <c r="G84" s="4">
        <v>54</v>
      </c>
      <c r="H84" s="4">
        <v>2122</v>
      </c>
      <c r="I84" s="4">
        <v>281</v>
      </c>
      <c r="J84" s="4">
        <v>38</v>
      </c>
      <c r="K84" s="4">
        <v>1</v>
      </c>
      <c r="L84" s="4">
        <v>164</v>
      </c>
      <c r="M84" s="4">
        <v>91</v>
      </c>
      <c r="N84" s="4">
        <v>110</v>
      </c>
      <c r="O84" s="4">
        <v>415</v>
      </c>
      <c r="P84" s="4">
        <v>142</v>
      </c>
      <c r="Q84" s="4">
        <v>67</v>
      </c>
      <c r="R84" s="4">
        <v>50</v>
      </c>
      <c r="S84" s="4">
        <v>69</v>
      </c>
      <c r="T84" s="4">
        <v>25</v>
      </c>
      <c r="U84" s="4">
        <v>73</v>
      </c>
      <c r="V84" s="4">
        <v>21</v>
      </c>
      <c r="W84" s="4">
        <v>33</v>
      </c>
      <c r="X84" s="4">
        <v>60</v>
      </c>
      <c r="Y84" s="4">
        <v>117</v>
      </c>
      <c r="Z84" s="4">
        <v>98</v>
      </c>
      <c r="AA84" s="4">
        <v>15</v>
      </c>
      <c r="AB84" s="4">
        <v>79</v>
      </c>
      <c r="AC84" s="4">
        <v>277</v>
      </c>
      <c r="AD84" s="4">
        <v>56</v>
      </c>
      <c r="AE84" s="4">
        <v>113</v>
      </c>
      <c r="AF84" s="4">
        <v>16</v>
      </c>
      <c r="AG84" s="4">
        <v>60</v>
      </c>
      <c r="AH84" s="4">
        <v>67</v>
      </c>
      <c r="AI84" s="4">
        <v>125</v>
      </c>
      <c r="AJ84" s="4">
        <v>57</v>
      </c>
      <c r="AK84" s="4">
        <v>53</v>
      </c>
      <c r="AL84" s="4">
        <v>99</v>
      </c>
      <c r="AM84" s="4">
        <v>89</v>
      </c>
      <c r="AN84" s="4">
        <v>981</v>
      </c>
      <c r="AO84" s="4">
        <v>84</v>
      </c>
      <c r="AP84" s="4">
        <v>9</v>
      </c>
      <c r="AQ84" s="4">
        <v>27</v>
      </c>
      <c r="AR84" s="4">
        <v>34</v>
      </c>
      <c r="AS84" s="4">
        <v>38</v>
      </c>
      <c r="AT84" s="4">
        <v>397</v>
      </c>
      <c r="AU84" s="4">
        <v>135</v>
      </c>
      <c r="AV84" s="4">
        <v>4</v>
      </c>
      <c r="AW84" s="4">
        <v>99</v>
      </c>
      <c r="AX84" s="4">
        <v>2110</v>
      </c>
      <c r="AY84" s="4">
        <v>13</v>
      </c>
      <c r="AZ84" s="4">
        <v>74</v>
      </c>
      <c r="BA84" s="4">
        <v>86</v>
      </c>
      <c r="BB84" s="4">
        <v>10</v>
      </c>
      <c r="BC84" s="4">
        <v>4</v>
      </c>
      <c r="BD84" s="4">
        <v>42</v>
      </c>
      <c r="BE84" s="4">
        <v>0</v>
      </c>
      <c r="BF84" s="4">
        <v>0</v>
      </c>
      <c r="BG84" s="4">
        <v>0</v>
      </c>
      <c r="BH84" s="4">
        <v>0</v>
      </c>
      <c r="BI84" s="4">
        <v>3</v>
      </c>
      <c r="BJ84" s="4">
        <v>0</v>
      </c>
      <c r="BK84" s="4">
        <v>2</v>
      </c>
      <c r="BL84" s="4">
        <v>2</v>
      </c>
      <c r="BM84" s="4">
        <v>0</v>
      </c>
      <c r="BN84" s="4">
        <v>0</v>
      </c>
      <c r="BO84" s="4">
        <f t="shared" si="14"/>
        <v>53</v>
      </c>
      <c r="BP84" s="4">
        <v>258</v>
      </c>
      <c r="BQ84" s="4">
        <f t="shared" si="15"/>
        <v>475</v>
      </c>
      <c r="BR84" s="27">
        <v>10694</v>
      </c>
      <c r="BS84" s="4">
        <f t="shared" si="16"/>
        <v>10694</v>
      </c>
      <c r="BT84" s="3">
        <v>0</v>
      </c>
      <c r="BU84" s="28">
        <v>32592</v>
      </c>
      <c r="BW84" s="4">
        <f t="shared" si="18"/>
        <v>118140</v>
      </c>
      <c r="BX84" s="22">
        <f t="shared" si="10"/>
        <v>0.22622464178027801</v>
      </c>
      <c r="CD84" s="4">
        <f t="shared" si="19"/>
        <v>23444</v>
      </c>
      <c r="CE84" s="4">
        <f t="shared" si="20"/>
        <v>11667</v>
      </c>
      <c r="CF84" s="4">
        <f t="shared" si="21"/>
        <v>4595</v>
      </c>
      <c r="CG84" s="4">
        <f t="shared" si="22"/>
        <v>2863</v>
      </c>
      <c r="CH84" s="4">
        <f t="shared" si="23"/>
        <v>4769</v>
      </c>
      <c r="CZ84" s="70">
        <v>32568</v>
      </c>
      <c r="DA84" s="5">
        <f t="shared" si="11"/>
        <v>8086.791666666667</v>
      </c>
      <c r="DB84" s="5">
        <f t="shared" si="17"/>
        <v>9845</v>
      </c>
      <c r="DC84" s="72">
        <f t="shared" si="12"/>
        <v>10694</v>
      </c>
    </row>
    <row r="85" spans="2:107" x14ac:dyDescent="0.3">
      <c r="B85" s="47" t="s">
        <v>162</v>
      </c>
      <c r="C85" s="19" t="s">
        <v>446</v>
      </c>
      <c r="D85" s="4">
        <v>54</v>
      </c>
      <c r="E85" s="4">
        <v>455</v>
      </c>
      <c r="F85" s="4">
        <v>342</v>
      </c>
      <c r="G85" s="4">
        <v>51</v>
      </c>
      <c r="H85" s="4">
        <v>2754</v>
      </c>
      <c r="I85" s="4">
        <v>380</v>
      </c>
      <c r="J85" s="4">
        <v>54</v>
      </c>
      <c r="K85" s="4">
        <v>11</v>
      </c>
      <c r="L85" s="4">
        <v>241</v>
      </c>
      <c r="M85" s="4">
        <v>121</v>
      </c>
      <c r="N85" s="4">
        <v>144</v>
      </c>
      <c r="O85" s="4">
        <v>543</v>
      </c>
      <c r="P85" s="4">
        <v>208</v>
      </c>
      <c r="Q85" s="4">
        <v>88</v>
      </c>
      <c r="R85" s="4">
        <v>69</v>
      </c>
      <c r="S85" s="4">
        <v>111</v>
      </c>
      <c r="T85" s="4">
        <v>43</v>
      </c>
      <c r="U85" s="4">
        <v>82</v>
      </c>
      <c r="V85" s="4">
        <v>13</v>
      </c>
      <c r="W85" s="4">
        <v>47</v>
      </c>
      <c r="X85" s="4">
        <v>92</v>
      </c>
      <c r="Y85" s="4">
        <v>162</v>
      </c>
      <c r="Z85" s="4">
        <v>159</v>
      </c>
      <c r="AA85" s="4">
        <v>39</v>
      </c>
      <c r="AB85" s="4">
        <v>110</v>
      </c>
      <c r="AC85" s="4">
        <v>416</v>
      </c>
      <c r="AD85" s="4">
        <v>68</v>
      </c>
      <c r="AE85" s="4">
        <v>143</v>
      </c>
      <c r="AF85" s="4">
        <v>23</v>
      </c>
      <c r="AG85" s="4">
        <v>71</v>
      </c>
      <c r="AH85" s="4">
        <v>96</v>
      </c>
      <c r="AI85" s="4">
        <v>176</v>
      </c>
      <c r="AJ85" s="4">
        <v>92</v>
      </c>
      <c r="AK85" s="4">
        <v>59</v>
      </c>
      <c r="AL85" s="4">
        <v>151</v>
      </c>
      <c r="AM85" s="4">
        <v>105</v>
      </c>
      <c r="AN85" s="4">
        <v>1318</v>
      </c>
      <c r="AO85" s="4">
        <v>105</v>
      </c>
      <c r="AP85" s="4">
        <v>16</v>
      </c>
      <c r="AQ85" s="4">
        <v>34</v>
      </c>
      <c r="AR85" s="4">
        <v>65</v>
      </c>
      <c r="AS85" s="4">
        <v>57</v>
      </c>
      <c r="AT85" s="4">
        <v>553</v>
      </c>
      <c r="AU85" s="4">
        <v>212</v>
      </c>
      <c r="AV85" s="4">
        <v>12</v>
      </c>
      <c r="AW85" s="4">
        <v>114</v>
      </c>
      <c r="AX85" s="4">
        <v>2707</v>
      </c>
      <c r="AY85" s="4">
        <v>14</v>
      </c>
      <c r="AZ85" s="4">
        <v>113</v>
      </c>
      <c r="BA85" s="4">
        <v>108</v>
      </c>
      <c r="BB85" s="4">
        <v>11</v>
      </c>
      <c r="BC85" s="4">
        <v>9</v>
      </c>
      <c r="BD85" s="4">
        <v>52</v>
      </c>
      <c r="BE85" s="4">
        <v>1</v>
      </c>
      <c r="BF85" s="4">
        <v>0</v>
      </c>
      <c r="BG85" s="4">
        <v>0</v>
      </c>
      <c r="BH85" s="4">
        <v>0</v>
      </c>
      <c r="BI85" s="4">
        <v>6</v>
      </c>
      <c r="BJ85" s="4">
        <v>0</v>
      </c>
      <c r="BK85" s="4">
        <v>1</v>
      </c>
      <c r="BL85" s="4">
        <v>0</v>
      </c>
      <c r="BM85" s="4">
        <v>0</v>
      </c>
      <c r="BN85" s="4">
        <v>0</v>
      </c>
      <c r="BO85" s="4">
        <f t="shared" si="14"/>
        <v>69</v>
      </c>
      <c r="BP85" s="4">
        <v>395</v>
      </c>
      <c r="BQ85" s="4">
        <f t="shared" si="15"/>
        <v>587</v>
      </c>
      <c r="BR85" s="27">
        <v>14263</v>
      </c>
      <c r="BS85" s="4">
        <f t="shared" si="16"/>
        <v>14263</v>
      </c>
      <c r="BT85" s="3">
        <v>0</v>
      </c>
      <c r="BU85" s="28">
        <v>32627</v>
      </c>
      <c r="BW85" s="4">
        <f t="shared" si="18"/>
        <v>123933</v>
      </c>
      <c r="BX85" s="22">
        <f t="shared" si="10"/>
        <v>0.26636046410634995</v>
      </c>
      <c r="CD85" s="4">
        <f t="shared" si="19"/>
        <v>24555</v>
      </c>
      <c r="CE85" s="4">
        <f t="shared" si="20"/>
        <v>12055</v>
      </c>
      <c r="CF85" s="4">
        <f t="shared" si="21"/>
        <v>4777</v>
      </c>
      <c r="CG85" s="4">
        <f t="shared" si="22"/>
        <v>3028</v>
      </c>
      <c r="CH85" s="4">
        <f t="shared" si="23"/>
        <v>4941</v>
      </c>
      <c r="CZ85" s="70">
        <v>32599</v>
      </c>
      <c r="DA85" s="5">
        <f t="shared" si="11"/>
        <v>8324.2916666666661</v>
      </c>
      <c r="DB85" s="5">
        <f t="shared" si="17"/>
        <v>10327.75</v>
      </c>
      <c r="DC85" s="72">
        <f t="shared" si="12"/>
        <v>14263</v>
      </c>
    </row>
    <row r="86" spans="2:107" x14ac:dyDescent="0.3">
      <c r="B86" s="47" t="s">
        <v>163</v>
      </c>
      <c r="C86" s="19" t="s">
        <v>447</v>
      </c>
      <c r="D86" s="4">
        <v>43</v>
      </c>
      <c r="E86" s="4">
        <v>316</v>
      </c>
      <c r="F86" s="4">
        <v>264</v>
      </c>
      <c r="G86" s="4">
        <v>55</v>
      </c>
      <c r="H86" s="4">
        <v>2103</v>
      </c>
      <c r="I86" s="4">
        <v>278</v>
      </c>
      <c r="J86" s="4">
        <v>41</v>
      </c>
      <c r="K86" s="4">
        <v>3</v>
      </c>
      <c r="L86" s="4">
        <v>161</v>
      </c>
      <c r="M86" s="4">
        <v>94</v>
      </c>
      <c r="N86" s="4">
        <v>117</v>
      </c>
      <c r="O86" s="4">
        <v>391</v>
      </c>
      <c r="P86" s="4">
        <v>172</v>
      </c>
      <c r="Q86" s="4">
        <v>48</v>
      </c>
      <c r="R86" s="4">
        <v>69</v>
      </c>
      <c r="S86" s="4">
        <v>68</v>
      </c>
      <c r="T86" s="4">
        <v>21</v>
      </c>
      <c r="U86" s="4">
        <v>81</v>
      </c>
      <c r="V86" s="4">
        <v>17</v>
      </c>
      <c r="W86" s="4">
        <v>41</v>
      </c>
      <c r="X86" s="4">
        <v>66</v>
      </c>
      <c r="Y86" s="4">
        <v>126</v>
      </c>
      <c r="Z86" s="4">
        <v>104</v>
      </c>
      <c r="AA86" s="4">
        <v>17</v>
      </c>
      <c r="AB86" s="4">
        <v>76</v>
      </c>
      <c r="AC86" s="4">
        <v>305</v>
      </c>
      <c r="AD86" s="4">
        <v>54</v>
      </c>
      <c r="AE86" s="4">
        <v>101</v>
      </c>
      <c r="AF86" s="4">
        <v>21</v>
      </c>
      <c r="AG86" s="4">
        <v>65</v>
      </c>
      <c r="AH86" s="4">
        <v>66</v>
      </c>
      <c r="AI86" s="4">
        <v>135</v>
      </c>
      <c r="AJ86" s="4">
        <v>66</v>
      </c>
      <c r="AK86" s="4">
        <v>47</v>
      </c>
      <c r="AL86" s="4">
        <v>107</v>
      </c>
      <c r="AM86" s="4">
        <v>83</v>
      </c>
      <c r="AN86" s="4">
        <v>897</v>
      </c>
      <c r="AO86" s="4">
        <v>78</v>
      </c>
      <c r="AP86" s="4">
        <v>7</v>
      </c>
      <c r="AQ86" s="4">
        <v>30</v>
      </c>
      <c r="AR86" s="4">
        <v>34</v>
      </c>
      <c r="AS86" s="4">
        <v>60</v>
      </c>
      <c r="AT86" s="4">
        <v>423</v>
      </c>
      <c r="AU86" s="4">
        <v>144</v>
      </c>
      <c r="AV86" s="4">
        <v>10</v>
      </c>
      <c r="AW86" s="4">
        <v>81</v>
      </c>
      <c r="AX86" s="4">
        <v>1926</v>
      </c>
      <c r="AY86" s="4">
        <v>10</v>
      </c>
      <c r="AZ86" s="4">
        <v>60</v>
      </c>
      <c r="BA86" s="4">
        <v>79</v>
      </c>
      <c r="BB86" s="4">
        <v>7</v>
      </c>
      <c r="BC86" s="4">
        <v>8</v>
      </c>
      <c r="BD86" s="4">
        <v>45</v>
      </c>
      <c r="BE86" s="4">
        <v>0</v>
      </c>
      <c r="BF86" s="4">
        <v>0</v>
      </c>
      <c r="BG86" s="4">
        <v>0</v>
      </c>
      <c r="BH86" s="4">
        <v>2</v>
      </c>
      <c r="BI86" s="4">
        <v>5</v>
      </c>
      <c r="BJ86" s="4">
        <v>0</v>
      </c>
      <c r="BK86" s="4">
        <v>1</v>
      </c>
      <c r="BL86" s="4">
        <v>1</v>
      </c>
      <c r="BM86" s="4">
        <v>0</v>
      </c>
      <c r="BN86" s="4">
        <v>0</v>
      </c>
      <c r="BO86" s="4">
        <f t="shared" si="14"/>
        <v>62</v>
      </c>
      <c r="BP86" s="4">
        <v>270</v>
      </c>
      <c r="BQ86" s="4">
        <f t="shared" si="15"/>
        <v>391</v>
      </c>
      <c r="BR86" s="27">
        <v>10391</v>
      </c>
      <c r="BS86" s="4">
        <f t="shared" si="16"/>
        <v>10391</v>
      </c>
      <c r="BT86" s="3">
        <v>0</v>
      </c>
      <c r="BU86" s="28">
        <v>32655</v>
      </c>
      <c r="BW86" s="4">
        <f t="shared" si="18"/>
        <v>125964</v>
      </c>
      <c r="BX86" s="22">
        <f t="shared" si="10"/>
        <v>0.24486962193573247</v>
      </c>
      <c r="CD86" s="4">
        <f t="shared" si="19"/>
        <v>25091</v>
      </c>
      <c r="CE86" s="4">
        <f t="shared" si="20"/>
        <v>12096</v>
      </c>
      <c r="CF86" s="4">
        <f t="shared" si="21"/>
        <v>4880</v>
      </c>
      <c r="CG86" s="4">
        <f t="shared" si="22"/>
        <v>3098</v>
      </c>
      <c r="CH86" s="4">
        <f t="shared" si="23"/>
        <v>4969</v>
      </c>
      <c r="CZ86" s="70">
        <v>32629</v>
      </c>
      <c r="DA86" s="5">
        <f t="shared" si="11"/>
        <v>8454.5694444444453</v>
      </c>
      <c r="DB86" s="5">
        <f t="shared" si="17"/>
        <v>10497</v>
      </c>
      <c r="DC86" s="72">
        <f t="shared" si="12"/>
        <v>10391</v>
      </c>
    </row>
    <row r="87" spans="2:107" x14ac:dyDescent="0.3">
      <c r="B87" s="47" t="s">
        <v>164</v>
      </c>
      <c r="C87" s="19" t="s">
        <v>448</v>
      </c>
      <c r="D87" s="4">
        <v>42</v>
      </c>
      <c r="E87" s="4">
        <v>331</v>
      </c>
      <c r="F87" s="4">
        <v>247</v>
      </c>
      <c r="G87" s="4">
        <v>37</v>
      </c>
      <c r="H87" s="4">
        <v>2210</v>
      </c>
      <c r="I87" s="4">
        <v>306</v>
      </c>
      <c r="J87" s="4">
        <v>40</v>
      </c>
      <c r="K87" s="4">
        <v>8</v>
      </c>
      <c r="L87" s="4">
        <v>156</v>
      </c>
      <c r="M87" s="4">
        <v>85</v>
      </c>
      <c r="N87" s="4">
        <v>111</v>
      </c>
      <c r="O87" s="4">
        <v>426</v>
      </c>
      <c r="P87" s="4">
        <v>152</v>
      </c>
      <c r="Q87" s="4">
        <v>65</v>
      </c>
      <c r="R87" s="4">
        <v>58</v>
      </c>
      <c r="S87" s="4">
        <v>84</v>
      </c>
      <c r="T87" s="4">
        <v>18</v>
      </c>
      <c r="U87" s="4">
        <v>70</v>
      </c>
      <c r="V87" s="4">
        <v>13</v>
      </c>
      <c r="W87" s="4">
        <v>44</v>
      </c>
      <c r="X87" s="4">
        <v>70</v>
      </c>
      <c r="Y87" s="4">
        <v>112</v>
      </c>
      <c r="Z87" s="4">
        <v>135</v>
      </c>
      <c r="AA87" s="4">
        <v>24</v>
      </c>
      <c r="AB87" s="4">
        <v>79</v>
      </c>
      <c r="AC87" s="4">
        <v>292</v>
      </c>
      <c r="AD87" s="4">
        <v>39</v>
      </c>
      <c r="AE87" s="4">
        <v>102</v>
      </c>
      <c r="AF87" s="4">
        <v>13</v>
      </c>
      <c r="AG87" s="4">
        <v>53</v>
      </c>
      <c r="AH87" s="4">
        <v>79</v>
      </c>
      <c r="AI87" s="4">
        <v>127</v>
      </c>
      <c r="AJ87" s="4">
        <v>63</v>
      </c>
      <c r="AK87" s="4">
        <v>44</v>
      </c>
      <c r="AL87" s="4">
        <v>84</v>
      </c>
      <c r="AM87" s="4">
        <v>74</v>
      </c>
      <c r="AN87" s="4">
        <v>940</v>
      </c>
      <c r="AO87" s="4">
        <v>64</v>
      </c>
      <c r="AP87" s="4">
        <v>9</v>
      </c>
      <c r="AQ87" s="4">
        <v>32</v>
      </c>
      <c r="AR87" s="4">
        <v>33</v>
      </c>
      <c r="AS87" s="4">
        <v>46</v>
      </c>
      <c r="AT87" s="4">
        <v>434</v>
      </c>
      <c r="AU87" s="4">
        <v>182</v>
      </c>
      <c r="AV87" s="4">
        <v>10</v>
      </c>
      <c r="AW87" s="4">
        <v>93</v>
      </c>
      <c r="AX87" s="4">
        <v>1886</v>
      </c>
      <c r="AY87" s="4">
        <v>12</v>
      </c>
      <c r="AZ87" s="4">
        <v>73</v>
      </c>
      <c r="BA87" s="4">
        <v>60</v>
      </c>
      <c r="BB87" s="4">
        <v>8</v>
      </c>
      <c r="BC87" s="4">
        <v>12</v>
      </c>
      <c r="BD87" s="4">
        <v>29</v>
      </c>
      <c r="BE87" s="4">
        <v>0</v>
      </c>
      <c r="BF87" s="4">
        <v>0</v>
      </c>
      <c r="BG87" s="4">
        <v>0</v>
      </c>
      <c r="BH87" s="4">
        <v>0</v>
      </c>
      <c r="BI87" s="4">
        <v>3</v>
      </c>
      <c r="BJ87" s="4">
        <v>0</v>
      </c>
      <c r="BK87" s="4">
        <v>1</v>
      </c>
      <c r="BL87" s="4">
        <v>0</v>
      </c>
      <c r="BM87" s="4">
        <v>0</v>
      </c>
      <c r="BN87" s="4">
        <v>0</v>
      </c>
      <c r="BO87" s="4">
        <f t="shared" si="14"/>
        <v>45</v>
      </c>
      <c r="BP87" s="4">
        <v>225</v>
      </c>
      <c r="BQ87" s="4">
        <f t="shared" si="15"/>
        <v>410</v>
      </c>
      <c r="BR87" s="27">
        <v>10455</v>
      </c>
      <c r="BS87" s="4">
        <f t="shared" si="16"/>
        <v>10455</v>
      </c>
      <c r="BT87" s="3">
        <v>0</v>
      </c>
      <c r="BU87" s="28">
        <v>32683</v>
      </c>
      <c r="BW87" s="4">
        <f t="shared" si="18"/>
        <v>126447</v>
      </c>
      <c r="BX87" s="22">
        <f t="shared" si="10"/>
        <v>0.1927218189793003</v>
      </c>
      <c r="CD87" s="4">
        <f t="shared" si="19"/>
        <v>25372</v>
      </c>
      <c r="CE87" s="4">
        <f t="shared" si="20"/>
        <v>12022</v>
      </c>
      <c r="CF87" s="4">
        <f t="shared" si="21"/>
        <v>4912</v>
      </c>
      <c r="CG87" s="4">
        <f t="shared" si="22"/>
        <v>3112</v>
      </c>
      <c r="CH87" s="4">
        <f t="shared" si="23"/>
        <v>4889</v>
      </c>
      <c r="CZ87" s="70">
        <v>32660</v>
      </c>
      <c r="DA87" s="5">
        <f t="shared" si="11"/>
        <v>8586.9583333333339</v>
      </c>
      <c r="DB87" s="5">
        <f t="shared" si="17"/>
        <v>10537.25</v>
      </c>
      <c r="DC87" s="72">
        <f t="shared" si="12"/>
        <v>10455</v>
      </c>
    </row>
    <row r="88" spans="2:107" x14ac:dyDescent="0.3">
      <c r="B88" s="47" t="s">
        <v>165</v>
      </c>
      <c r="C88" s="19" t="s">
        <v>455</v>
      </c>
      <c r="D88" s="4">
        <v>51</v>
      </c>
      <c r="E88" s="4">
        <v>383</v>
      </c>
      <c r="F88" s="4">
        <v>337</v>
      </c>
      <c r="G88" s="4">
        <v>67</v>
      </c>
      <c r="H88" s="4">
        <v>2899</v>
      </c>
      <c r="I88" s="4">
        <v>335</v>
      </c>
      <c r="J88" s="4">
        <v>55</v>
      </c>
      <c r="K88" s="4">
        <v>5</v>
      </c>
      <c r="L88" s="4">
        <v>205</v>
      </c>
      <c r="M88" s="4">
        <v>104</v>
      </c>
      <c r="N88" s="4">
        <v>151</v>
      </c>
      <c r="O88" s="4">
        <v>522</v>
      </c>
      <c r="P88" s="4">
        <v>206</v>
      </c>
      <c r="Q88" s="4">
        <v>82</v>
      </c>
      <c r="R88" s="4">
        <v>83</v>
      </c>
      <c r="S88" s="4">
        <v>78</v>
      </c>
      <c r="T88" s="4">
        <v>35</v>
      </c>
      <c r="U88" s="4">
        <v>83</v>
      </c>
      <c r="V88" s="4">
        <v>17</v>
      </c>
      <c r="W88" s="4">
        <v>60</v>
      </c>
      <c r="X88" s="4">
        <v>108</v>
      </c>
      <c r="Y88" s="4">
        <v>155</v>
      </c>
      <c r="Z88" s="4">
        <v>163</v>
      </c>
      <c r="AA88" s="4">
        <v>39</v>
      </c>
      <c r="AB88" s="4">
        <v>105</v>
      </c>
      <c r="AC88" s="4">
        <v>369</v>
      </c>
      <c r="AD88" s="4">
        <v>45</v>
      </c>
      <c r="AE88" s="4">
        <v>136</v>
      </c>
      <c r="AF88" s="4">
        <v>18</v>
      </c>
      <c r="AG88" s="4">
        <v>86</v>
      </c>
      <c r="AH88" s="4">
        <v>91</v>
      </c>
      <c r="AI88" s="4">
        <v>178</v>
      </c>
      <c r="AJ88" s="4">
        <v>91</v>
      </c>
      <c r="AK88" s="4">
        <v>74</v>
      </c>
      <c r="AL88" s="4">
        <v>116</v>
      </c>
      <c r="AM88" s="4">
        <v>104</v>
      </c>
      <c r="AN88" s="4">
        <v>1181</v>
      </c>
      <c r="AO88" s="4">
        <v>126</v>
      </c>
      <c r="AP88" s="4">
        <v>10</v>
      </c>
      <c r="AQ88" s="4">
        <v>43</v>
      </c>
      <c r="AR88" s="4">
        <v>49</v>
      </c>
      <c r="AS88" s="4">
        <v>63</v>
      </c>
      <c r="AT88" s="4">
        <v>490</v>
      </c>
      <c r="AU88" s="4">
        <v>190</v>
      </c>
      <c r="AV88" s="4">
        <v>13</v>
      </c>
      <c r="AW88" s="4">
        <v>116</v>
      </c>
      <c r="AX88" s="4">
        <v>2048</v>
      </c>
      <c r="AY88" s="4">
        <v>12</v>
      </c>
      <c r="AZ88" s="4">
        <v>85</v>
      </c>
      <c r="BA88" s="4">
        <v>83</v>
      </c>
      <c r="BB88" s="4">
        <v>19</v>
      </c>
      <c r="BC88" s="4">
        <v>5</v>
      </c>
      <c r="BD88" s="4">
        <v>59</v>
      </c>
      <c r="BE88" s="4">
        <v>1</v>
      </c>
      <c r="BF88" s="4">
        <v>0</v>
      </c>
      <c r="BG88" s="4">
        <v>0</v>
      </c>
      <c r="BH88" s="4">
        <v>0</v>
      </c>
      <c r="BI88" s="4">
        <v>8</v>
      </c>
      <c r="BJ88" s="4">
        <v>0</v>
      </c>
      <c r="BK88" s="4">
        <v>1</v>
      </c>
      <c r="BL88" s="4">
        <v>1</v>
      </c>
      <c r="BM88" s="4">
        <v>0</v>
      </c>
      <c r="BN88" s="4">
        <v>0</v>
      </c>
      <c r="BO88" s="4">
        <f t="shared" si="14"/>
        <v>75</v>
      </c>
      <c r="BP88" s="4">
        <v>349</v>
      </c>
      <c r="BQ88" s="4">
        <f t="shared" si="15"/>
        <v>558</v>
      </c>
      <c r="BR88" s="27">
        <v>13146</v>
      </c>
      <c r="BS88" s="4">
        <f t="shared" si="16"/>
        <v>13146</v>
      </c>
      <c r="BT88" s="3">
        <v>0</v>
      </c>
      <c r="BU88" s="28">
        <v>32718</v>
      </c>
      <c r="BW88" s="4">
        <f t="shared" si="18"/>
        <v>130296</v>
      </c>
      <c r="BX88" s="22">
        <f t="shared" si="10"/>
        <v>0.22039422847268075</v>
      </c>
      <c r="BY88" s="4">
        <v>5438</v>
      </c>
      <c r="BZ88" s="4">
        <f>BR88-BY88</f>
        <v>7708</v>
      </c>
      <c r="CD88" s="4">
        <f t="shared" si="19"/>
        <v>26451</v>
      </c>
      <c r="CE88" s="4">
        <f t="shared" si="20"/>
        <v>12218</v>
      </c>
      <c r="CF88" s="4">
        <f t="shared" si="21"/>
        <v>5041</v>
      </c>
      <c r="CG88" s="4">
        <f t="shared" si="22"/>
        <v>3225</v>
      </c>
      <c r="CH88" s="4">
        <f t="shared" si="23"/>
        <v>5066</v>
      </c>
      <c r="CZ88" s="70">
        <v>32690</v>
      </c>
      <c r="DA88" s="5">
        <f t="shared" si="11"/>
        <v>8743.1805555555547</v>
      </c>
      <c r="DB88" s="5">
        <f t="shared" si="17"/>
        <v>10858</v>
      </c>
      <c r="DC88" s="72">
        <f t="shared" si="12"/>
        <v>13146</v>
      </c>
    </row>
    <row r="89" spans="2:107" x14ac:dyDescent="0.3">
      <c r="B89" s="47" t="s">
        <v>166</v>
      </c>
      <c r="C89" s="19" t="s">
        <v>438</v>
      </c>
      <c r="D89" s="4">
        <v>56</v>
      </c>
      <c r="E89" s="4">
        <v>351</v>
      </c>
      <c r="F89" s="4">
        <v>297</v>
      </c>
      <c r="G89" s="4">
        <v>51</v>
      </c>
      <c r="H89" s="4">
        <v>2574</v>
      </c>
      <c r="I89" s="4">
        <v>318</v>
      </c>
      <c r="J89" s="4">
        <v>46</v>
      </c>
      <c r="K89" s="4">
        <v>8</v>
      </c>
      <c r="L89" s="4">
        <v>189</v>
      </c>
      <c r="M89" s="4">
        <v>88</v>
      </c>
      <c r="N89" s="4">
        <v>107</v>
      </c>
      <c r="O89" s="4">
        <v>459</v>
      </c>
      <c r="P89" s="4">
        <v>191</v>
      </c>
      <c r="Q89" s="4">
        <v>71</v>
      </c>
      <c r="R89" s="4">
        <v>69</v>
      </c>
      <c r="S89" s="4">
        <v>103</v>
      </c>
      <c r="T89" s="4">
        <v>37</v>
      </c>
      <c r="U89" s="4">
        <v>75</v>
      </c>
      <c r="V89" s="4">
        <v>22</v>
      </c>
      <c r="W89" s="4">
        <v>62</v>
      </c>
      <c r="X89" s="4">
        <v>116</v>
      </c>
      <c r="Y89" s="4">
        <v>129</v>
      </c>
      <c r="Z89" s="4">
        <v>162</v>
      </c>
      <c r="AA89" s="4">
        <v>33</v>
      </c>
      <c r="AB89" s="4">
        <v>90</v>
      </c>
      <c r="AC89" s="4">
        <v>335</v>
      </c>
      <c r="AD89" s="4">
        <v>55</v>
      </c>
      <c r="AE89" s="4">
        <v>108</v>
      </c>
      <c r="AF89" s="4">
        <v>16</v>
      </c>
      <c r="AG89" s="4">
        <v>82</v>
      </c>
      <c r="AH89" s="4">
        <v>59</v>
      </c>
      <c r="AI89" s="4">
        <v>144</v>
      </c>
      <c r="AJ89" s="4">
        <v>80</v>
      </c>
      <c r="AK89" s="4">
        <v>52</v>
      </c>
      <c r="AL89" s="4">
        <v>134</v>
      </c>
      <c r="AM89" s="4">
        <v>86</v>
      </c>
      <c r="AN89" s="4">
        <v>1039</v>
      </c>
      <c r="AO89" s="4">
        <v>95</v>
      </c>
      <c r="AP89" s="4">
        <v>11</v>
      </c>
      <c r="AQ89" s="4">
        <v>46</v>
      </c>
      <c r="AR89" s="4">
        <v>47</v>
      </c>
      <c r="AS89" s="4">
        <v>61</v>
      </c>
      <c r="AT89" s="4">
        <v>469</v>
      </c>
      <c r="AU89" s="4">
        <v>187</v>
      </c>
      <c r="AV89" s="4">
        <v>17</v>
      </c>
      <c r="AW89" s="4">
        <v>106</v>
      </c>
      <c r="AX89" s="4">
        <v>1879</v>
      </c>
      <c r="AY89" s="4">
        <v>13</v>
      </c>
      <c r="AZ89" s="4">
        <v>83</v>
      </c>
      <c r="BA89" s="4">
        <v>95</v>
      </c>
      <c r="BB89" s="4">
        <v>14</v>
      </c>
      <c r="BC89" s="4">
        <v>9</v>
      </c>
      <c r="BD89" s="4">
        <v>78</v>
      </c>
      <c r="BE89" s="4">
        <v>2</v>
      </c>
      <c r="BF89" s="4">
        <v>0</v>
      </c>
      <c r="BG89" s="4">
        <v>0</v>
      </c>
      <c r="BH89" s="4">
        <v>1</v>
      </c>
      <c r="BI89" s="4">
        <v>5</v>
      </c>
      <c r="BJ89" s="4">
        <v>0</v>
      </c>
      <c r="BK89" s="4">
        <v>2</v>
      </c>
      <c r="BL89" s="4">
        <v>2</v>
      </c>
      <c r="BM89" s="4">
        <v>0</v>
      </c>
      <c r="BN89" s="4">
        <v>0</v>
      </c>
      <c r="BO89" s="4">
        <f t="shared" si="14"/>
        <v>99</v>
      </c>
      <c r="BP89" s="4">
        <v>292</v>
      </c>
      <c r="BQ89" s="4">
        <f t="shared" si="15"/>
        <v>480</v>
      </c>
      <c r="BR89" s="27">
        <v>11888</v>
      </c>
      <c r="BS89" s="4">
        <f t="shared" si="16"/>
        <v>11888</v>
      </c>
      <c r="BT89" s="3">
        <v>0</v>
      </c>
      <c r="BU89" s="28">
        <v>32746</v>
      </c>
      <c r="BW89" s="4">
        <f t="shared" si="18"/>
        <v>130196</v>
      </c>
      <c r="BX89" s="22">
        <f t="shared" si="10"/>
        <v>0.17922080274616548</v>
      </c>
      <c r="BY89" s="4">
        <v>5757</v>
      </c>
      <c r="BZ89" s="4">
        <f t="shared" ref="BZ89:BZ152" si="24">BR89-BY89</f>
        <v>6131</v>
      </c>
      <c r="CD89" s="4">
        <f t="shared" si="19"/>
        <v>26554</v>
      </c>
      <c r="CE89" s="4">
        <f t="shared" si="20"/>
        <v>12048</v>
      </c>
      <c r="CF89" s="4">
        <f t="shared" si="21"/>
        <v>5076</v>
      </c>
      <c r="CG89" s="4">
        <f t="shared" si="22"/>
        <v>3240</v>
      </c>
      <c r="CH89" s="4">
        <f t="shared" si="23"/>
        <v>5043</v>
      </c>
      <c r="CZ89" s="70">
        <v>32721</v>
      </c>
      <c r="DA89" s="5">
        <f t="shared" si="11"/>
        <v>8906.1527777777774</v>
      </c>
      <c r="DB89" s="5">
        <f t="shared" si="17"/>
        <v>10849.666666666666</v>
      </c>
      <c r="DC89" s="72">
        <f t="shared" si="12"/>
        <v>11888</v>
      </c>
    </row>
    <row r="90" spans="2:107" x14ac:dyDescent="0.3">
      <c r="B90" s="47" t="s">
        <v>167</v>
      </c>
      <c r="C90" s="19" t="s">
        <v>439</v>
      </c>
      <c r="D90" s="4">
        <v>78</v>
      </c>
      <c r="E90" s="4">
        <v>469</v>
      </c>
      <c r="F90" s="4">
        <v>461</v>
      </c>
      <c r="G90" s="4">
        <v>63</v>
      </c>
      <c r="H90" s="4">
        <v>3604</v>
      </c>
      <c r="I90" s="4">
        <v>435</v>
      </c>
      <c r="J90" s="4">
        <v>57</v>
      </c>
      <c r="K90" s="4">
        <v>9</v>
      </c>
      <c r="L90" s="4">
        <v>248</v>
      </c>
      <c r="M90" s="4">
        <v>116</v>
      </c>
      <c r="N90" s="4">
        <v>166</v>
      </c>
      <c r="O90" s="4">
        <v>510</v>
      </c>
      <c r="P90" s="4">
        <v>271</v>
      </c>
      <c r="Q90" s="4">
        <v>116</v>
      </c>
      <c r="R90" s="4">
        <v>83</v>
      </c>
      <c r="S90" s="4">
        <v>111</v>
      </c>
      <c r="T90" s="4">
        <v>41</v>
      </c>
      <c r="U90" s="4">
        <v>87</v>
      </c>
      <c r="V90" s="4">
        <v>19</v>
      </c>
      <c r="W90" s="4">
        <v>75</v>
      </c>
      <c r="X90" s="4">
        <v>141</v>
      </c>
      <c r="Y90" s="4">
        <v>234</v>
      </c>
      <c r="Z90" s="4">
        <v>192</v>
      </c>
      <c r="AA90" s="4">
        <v>37</v>
      </c>
      <c r="AB90" s="4">
        <v>104</v>
      </c>
      <c r="AC90" s="4">
        <v>444</v>
      </c>
      <c r="AD90" s="4">
        <v>72</v>
      </c>
      <c r="AE90" s="4">
        <v>164</v>
      </c>
      <c r="AF90" s="4">
        <v>26</v>
      </c>
      <c r="AG90" s="4">
        <v>111</v>
      </c>
      <c r="AH90" s="4">
        <v>104</v>
      </c>
      <c r="AI90" s="4">
        <v>214</v>
      </c>
      <c r="AJ90" s="4">
        <v>95</v>
      </c>
      <c r="AK90" s="4">
        <v>95</v>
      </c>
      <c r="AL90" s="4">
        <v>177</v>
      </c>
      <c r="AM90" s="4">
        <v>129</v>
      </c>
      <c r="AN90" s="4">
        <v>1441</v>
      </c>
      <c r="AO90" s="4">
        <v>115</v>
      </c>
      <c r="AP90" s="4">
        <v>17</v>
      </c>
      <c r="AQ90" s="4">
        <v>56</v>
      </c>
      <c r="AR90" s="4">
        <v>61</v>
      </c>
      <c r="AS90" s="4">
        <v>88</v>
      </c>
      <c r="AT90" s="4">
        <v>670</v>
      </c>
      <c r="AU90" s="4">
        <v>223</v>
      </c>
      <c r="AV90" s="4">
        <v>18</v>
      </c>
      <c r="AW90" s="4">
        <v>164</v>
      </c>
      <c r="AX90" s="4">
        <v>2193</v>
      </c>
      <c r="AY90" s="4">
        <v>16</v>
      </c>
      <c r="AZ90" s="4">
        <v>131</v>
      </c>
      <c r="BA90" s="4">
        <v>115</v>
      </c>
      <c r="BB90" s="4">
        <v>15</v>
      </c>
      <c r="BC90" s="4">
        <v>19</v>
      </c>
      <c r="BD90" s="4">
        <v>73</v>
      </c>
      <c r="BE90" s="4">
        <v>0</v>
      </c>
      <c r="BF90" s="4">
        <v>0</v>
      </c>
      <c r="BG90" s="4">
        <v>0</v>
      </c>
      <c r="BH90" s="4">
        <v>0</v>
      </c>
      <c r="BI90" s="4">
        <v>13</v>
      </c>
      <c r="BJ90" s="4">
        <v>0</v>
      </c>
      <c r="BK90" s="4">
        <v>6</v>
      </c>
      <c r="BL90" s="4">
        <v>4</v>
      </c>
      <c r="BM90" s="4">
        <v>0</v>
      </c>
      <c r="BN90" s="4">
        <v>0</v>
      </c>
      <c r="BO90" s="4">
        <f t="shared" si="14"/>
        <v>115</v>
      </c>
      <c r="BP90" s="4">
        <v>337</v>
      </c>
      <c r="BQ90" s="4">
        <f t="shared" si="15"/>
        <v>678</v>
      </c>
      <c r="BR90" s="27">
        <v>15811</v>
      </c>
      <c r="BS90" s="4">
        <f t="shared" si="16"/>
        <v>15811</v>
      </c>
      <c r="BT90" s="3">
        <v>0</v>
      </c>
      <c r="BU90" s="28">
        <v>32781</v>
      </c>
      <c r="BW90" s="4">
        <f t="shared" si="18"/>
        <v>135678</v>
      </c>
      <c r="BX90" s="22">
        <f t="shared" si="10"/>
        <v>0.21518647225307208</v>
      </c>
      <c r="BY90" s="4">
        <v>5367</v>
      </c>
      <c r="BZ90" s="4">
        <f t="shared" si="24"/>
        <v>10444</v>
      </c>
      <c r="CD90" s="4">
        <f t="shared" si="19"/>
        <v>28142</v>
      </c>
      <c r="CE90" s="4">
        <f t="shared" si="20"/>
        <v>12409</v>
      </c>
      <c r="CF90" s="4">
        <f t="shared" si="21"/>
        <v>5309</v>
      </c>
      <c r="CG90" s="4">
        <f t="shared" si="22"/>
        <v>3438</v>
      </c>
      <c r="CH90" s="4">
        <f t="shared" si="23"/>
        <v>5163</v>
      </c>
      <c r="CZ90" s="70">
        <v>32752</v>
      </c>
      <c r="DA90" s="5">
        <f t="shared" si="11"/>
        <v>9138.8472222222226</v>
      </c>
      <c r="DB90" s="5">
        <f t="shared" si="17"/>
        <v>11306.5</v>
      </c>
      <c r="DC90" s="72">
        <f t="shared" si="12"/>
        <v>15811</v>
      </c>
    </row>
    <row r="91" spans="2:107" x14ac:dyDescent="0.3">
      <c r="B91" s="47" t="s">
        <v>168</v>
      </c>
      <c r="C91" s="19" t="s">
        <v>440</v>
      </c>
      <c r="D91" s="4">
        <v>44</v>
      </c>
      <c r="E91" s="4">
        <v>444</v>
      </c>
      <c r="F91" s="4">
        <v>369</v>
      </c>
      <c r="G91" s="4">
        <v>66</v>
      </c>
      <c r="H91" s="4">
        <v>3039</v>
      </c>
      <c r="I91" s="4">
        <v>382</v>
      </c>
      <c r="J91" s="4">
        <v>76</v>
      </c>
      <c r="K91" s="4">
        <v>10</v>
      </c>
      <c r="L91" s="4">
        <v>213</v>
      </c>
      <c r="M91" s="4">
        <v>108</v>
      </c>
      <c r="N91" s="4">
        <v>119</v>
      </c>
      <c r="O91" s="4">
        <v>495</v>
      </c>
      <c r="P91" s="4">
        <v>240</v>
      </c>
      <c r="Q91" s="4">
        <v>79</v>
      </c>
      <c r="R91" s="4">
        <v>70</v>
      </c>
      <c r="S91" s="4">
        <v>89</v>
      </c>
      <c r="T91" s="4">
        <v>24</v>
      </c>
      <c r="U91" s="4">
        <v>91</v>
      </c>
      <c r="V91" s="4">
        <v>24</v>
      </c>
      <c r="W91" s="4">
        <v>62</v>
      </c>
      <c r="X91" s="4">
        <v>107</v>
      </c>
      <c r="Y91" s="4">
        <v>177</v>
      </c>
      <c r="Z91" s="4">
        <v>160</v>
      </c>
      <c r="AA91" s="4">
        <v>39</v>
      </c>
      <c r="AB91" s="4">
        <v>114</v>
      </c>
      <c r="AC91" s="4">
        <v>371</v>
      </c>
      <c r="AD91" s="4">
        <v>47</v>
      </c>
      <c r="AE91" s="4">
        <v>124</v>
      </c>
      <c r="AF91" s="4">
        <v>27</v>
      </c>
      <c r="AG91" s="4">
        <v>83</v>
      </c>
      <c r="AH91" s="4">
        <v>98</v>
      </c>
      <c r="AI91" s="4">
        <v>175</v>
      </c>
      <c r="AJ91" s="4">
        <v>69</v>
      </c>
      <c r="AK91" s="4">
        <v>77</v>
      </c>
      <c r="AL91" s="4">
        <v>132</v>
      </c>
      <c r="AM91" s="4">
        <v>105</v>
      </c>
      <c r="AN91" s="4">
        <v>1225</v>
      </c>
      <c r="AO91" s="4">
        <v>102</v>
      </c>
      <c r="AP91" s="4">
        <v>11</v>
      </c>
      <c r="AQ91" s="4">
        <v>38</v>
      </c>
      <c r="AR91" s="4">
        <v>35</v>
      </c>
      <c r="AS91" s="4">
        <v>71</v>
      </c>
      <c r="AT91" s="4">
        <v>551</v>
      </c>
      <c r="AU91" s="4">
        <v>214</v>
      </c>
      <c r="AV91" s="4">
        <v>14</v>
      </c>
      <c r="AW91" s="4">
        <v>120</v>
      </c>
      <c r="AX91" s="4">
        <v>1838</v>
      </c>
      <c r="AY91" s="4">
        <v>11</v>
      </c>
      <c r="AZ91" s="4">
        <v>107</v>
      </c>
      <c r="BA91" s="4">
        <v>76</v>
      </c>
      <c r="BB91" s="4">
        <v>18</v>
      </c>
      <c r="BC91" s="4">
        <v>10</v>
      </c>
      <c r="BD91" s="4">
        <v>59</v>
      </c>
      <c r="BE91" s="4">
        <v>0</v>
      </c>
      <c r="BF91" s="4">
        <v>1</v>
      </c>
      <c r="BG91" s="4">
        <v>0</v>
      </c>
      <c r="BH91" s="4">
        <v>0</v>
      </c>
      <c r="BI91" s="4">
        <v>8</v>
      </c>
      <c r="BJ91" s="4">
        <v>0</v>
      </c>
      <c r="BK91" s="4">
        <v>0</v>
      </c>
      <c r="BL91" s="4">
        <v>0</v>
      </c>
      <c r="BM91" s="4">
        <v>0</v>
      </c>
      <c r="BN91" s="4">
        <v>0</v>
      </c>
      <c r="BO91" s="4">
        <f t="shared" si="14"/>
        <v>78</v>
      </c>
      <c r="BP91" s="4">
        <v>377</v>
      </c>
      <c r="BQ91" s="4">
        <f t="shared" si="15"/>
        <v>478</v>
      </c>
      <c r="BR91" s="27">
        <v>13313</v>
      </c>
      <c r="BS91" s="4">
        <f t="shared" si="16"/>
        <v>13313</v>
      </c>
      <c r="BT91" s="3">
        <v>0</v>
      </c>
      <c r="BU91" s="28">
        <v>32809</v>
      </c>
      <c r="BW91" s="4">
        <f t="shared" si="18"/>
        <v>138181</v>
      </c>
      <c r="BX91" s="22">
        <f t="shared" si="10"/>
        <v>0.22679249973365523</v>
      </c>
      <c r="BY91" s="4">
        <v>6274</v>
      </c>
      <c r="BZ91" s="4">
        <f t="shared" si="24"/>
        <v>7039</v>
      </c>
      <c r="CD91" s="4">
        <f t="shared" si="19"/>
        <v>28942</v>
      </c>
      <c r="CE91" s="4">
        <f t="shared" si="20"/>
        <v>12622</v>
      </c>
      <c r="CF91" s="4">
        <f t="shared" si="21"/>
        <v>5454</v>
      </c>
      <c r="CG91" s="4">
        <f t="shared" si="22"/>
        <v>3520</v>
      </c>
      <c r="CH91" s="4">
        <f t="shared" si="23"/>
        <v>5200</v>
      </c>
      <c r="CZ91" s="70">
        <v>32782</v>
      </c>
      <c r="DA91" s="5">
        <f t="shared" si="11"/>
        <v>9270.1805555555547</v>
      </c>
      <c r="DB91" s="5">
        <f t="shared" si="17"/>
        <v>11515.083333333334</v>
      </c>
      <c r="DC91" s="72">
        <f t="shared" si="12"/>
        <v>13313</v>
      </c>
    </row>
    <row r="92" spans="2:107" x14ac:dyDescent="0.3">
      <c r="B92" s="47" t="s">
        <v>169</v>
      </c>
      <c r="C92" s="19" t="s">
        <v>441</v>
      </c>
      <c r="D92" s="4">
        <v>41</v>
      </c>
      <c r="E92" s="4">
        <v>369</v>
      </c>
      <c r="F92" s="4">
        <v>282</v>
      </c>
      <c r="G92" s="4">
        <v>57</v>
      </c>
      <c r="H92" s="4">
        <v>2551</v>
      </c>
      <c r="I92" s="4">
        <v>302</v>
      </c>
      <c r="J92" s="4">
        <v>47</v>
      </c>
      <c r="K92" s="4">
        <v>9</v>
      </c>
      <c r="L92" s="4">
        <v>170</v>
      </c>
      <c r="M92" s="4">
        <v>99</v>
      </c>
      <c r="N92" s="4">
        <v>125</v>
      </c>
      <c r="O92" s="4">
        <v>373</v>
      </c>
      <c r="P92" s="4">
        <v>208</v>
      </c>
      <c r="Q92" s="4">
        <v>77</v>
      </c>
      <c r="R92" s="4">
        <v>58</v>
      </c>
      <c r="S92" s="4">
        <v>74</v>
      </c>
      <c r="T92" s="4">
        <v>27</v>
      </c>
      <c r="U92" s="4">
        <v>57</v>
      </c>
      <c r="V92" s="4">
        <v>18</v>
      </c>
      <c r="W92" s="4">
        <v>60</v>
      </c>
      <c r="X92" s="4">
        <v>96</v>
      </c>
      <c r="Y92" s="4">
        <v>122</v>
      </c>
      <c r="Z92" s="4">
        <v>151</v>
      </c>
      <c r="AA92" s="4">
        <v>36</v>
      </c>
      <c r="AB92" s="4">
        <v>85</v>
      </c>
      <c r="AC92" s="4">
        <v>317</v>
      </c>
      <c r="AD92" s="4">
        <v>31</v>
      </c>
      <c r="AE92" s="4">
        <v>90</v>
      </c>
      <c r="AF92" s="4">
        <v>30</v>
      </c>
      <c r="AG92" s="4">
        <v>76</v>
      </c>
      <c r="AH92" s="4">
        <v>80</v>
      </c>
      <c r="AI92" s="4">
        <v>163</v>
      </c>
      <c r="AJ92" s="4">
        <v>76</v>
      </c>
      <c r="AK92" s="4">
        <v>66</v>
      </c>
      <c r="AL92" s="4">
        <v>128</v>
      </c>
      <c r="AM92" s="4">
        <v>72</v>
      </c>
      <c r="AN92" s="4">
        <v>1002</v>
      </c>
      <c r="AO92" s="4">
        <v>81</v>
      </c>
      <c r="AP92" s="4">
        <v>12</v>
      </c>
      <c r="AQ92" s="4">
        <v>43</v>
      </c>
      <c r="AR92" s="4">
        <v>38</v>
      </c>
      <c r="AS92" s="4">
        <v>44</v>
      </c>
      <c r="AT92" s="4">
        <v>469</v>
      </c>
      <c r="AU92" s="4">
        <v>171</v>
      </c>
      <c r="AV92" s="4">
        <v>14</v>
      </c>
      <c r="AW92" s="4">
        <v>122</v>
      </c>
      <c r="AX92" s="4">
        <v>1500</v>
      </c>
      <c r="AY92" s="4">
        <v>7</v>
      </c>
      <c r="AZ92" s="4">
        <v>85</v>
      </c>
      <c r="BA92" s="4">
        <v>70</v>
      </c>
      <c r="BB92" s="4">
        <v>11</v>
      </c>
      <c r="BC92" s="4">
        <v>15</v>
      </c>
      <c r="BD92" s="4">
        <v>65</v>
      </c>
      <c r="BE92" s="4">
        <v>1</v>
      </c>
      <c r="BF92" s="4">
        <v>0</v>
      </c>
      <c r="BG92" s="4">
        <v>1</v>
      </c>
      <c r="BH92" s="4">
        <v>0</v>
      </c>
      <c r="BI92" s="4">
        <v>6</v>
      </c>
      <c r="BJ92" s="4">
        <v>0</v>
      </c>
      <c r="BK92" s="4">
        <v>4</v>
      </c>
      <c r="BL92" s="4">
        <v>3</v>
      </c>
      <c r="BM92" s="4">
        <v>0</v>
      </c>
      <c r="BN92" s="4">
        <v>0</v>
      </c>
      <c r="BO92" s="4">
        <f t="shared" si="14"/>
        <v>95</v>
      </c>
      <c r="BP92" s="4">
        <v>322</v>
      </c>
      <c r="BQ92" s="4">
        <f t="shared" si="15"/>
        <v>398</v>
      </c>
      <c r="BR92" s="27">
        <v>11107</v>
      </c>
      <c r="BS92" s="4">
        <f t="shared" si="16"/>
        <v>11107</v>
      </c>
      <c r="BT92" s="3">
        <v>0</v>
      </c>
      <c r="BU92" s="28">
        <v>32837</v>
      </c>
      <c r="BW92" s="4">
        <f t="shared" si="18"/>
        <v>140174</v>
      </c>
      <c r="BX92" s="22">
        <f t="shared" ref="BX92:BX155" si="25">(BW92/BW80)-1</f>
        <v>0.22814211241074167</v>
      </c>
      <c r="BY92" s="4">
        <v>5518</v>
      </c>
      <c r="BZ92" s="4">
        <f t="shared" si="24"/>
        <v>5589</v>
      </c>
      <c r="CD92" s="4">
        <f t="shared" si="19"/>
        <v>29625</v>
      </c>
      <c r="CE92" s="4">
        <f t="shared" si="20"/>
        <v>12689</v>
      </c>
      <c r="CF92" s="4">
        <f t="shared" si="21"/>
        <v>5575</v>
      </c>
      <c r="CG92" s="4">
        <f t="shared" si="22"/>
        <v>3562</v>
      </c>
      <c r="CH92" s="4">
        <f t="shared" si="23"/>
        <v>5242</v>
      </c>
      <c r="CZ92" s="70">
        <v>32813</v>
      </c>
      <c r="DA92" s="5">
        <f t="shared" si="11"/>
        <v>9417.2916666666661</v>
      </c>
      <c r="DB92" s="5">
        <f t="shared" si="17"/>
        <v>11681.166666666666</v>
      </c>
      <c r="DC92" s="72">
        <f t="shared" si="12"/>
        <v>11107</v>
      </c>
    </row>
    <row r="93" spans="2:107" x14ac:dyDescent="0.3">
      <c r="B93" s="47" t="s">
        <v>170</v>
      </c>
      <c r="C93" s="19" t="s">
        <v>442</v>
      </c>
      <c r="D93" s="4">
        <v>51</v>
      </c>
      <c r="E93" s="4">
        <v>458</v>
      </c>
      <c r="F93" s="4">
        <v>390</v>
      </c>
      <c r="G93" s="4">
        <v>50</v>
      </c>
      <c r="H93" s="4">
        <v>3073</v>
      </c>
      <c r="I93" s="4">
        <v>365</v>
      </c>
      <c r="J93" s="4">
        <v>53</v>
      </c>
      <c r="K93" s="4">
        <v>12</v>
      </c>
      <c r="L93" s="4">
        <v>216</v>
      </c>
      <c r="M93" s="4">
        <v>130</v>
      </c>
      <c r="N93" s="4">
        <v>178</v>
      </c>
      <c r="O93" s="4">
        <v>509</v>
      </c>
      <c r="P93" s="4">
        <v>252</v>
      </c>
      <c r="Q93" s="4">
        <v>75</v>
      </c>
      <c r="R93" s="4">
        <v>68</v>
      </c>
      <c r="S93" s="4">
        <v>91</v>
      </c>
      <c r="T93" s="4">
        <v>28</v>
      </c>
      <c r="U93" s="4">
        <v>90</v>
      </c>
      <c r="V93" s="4">
        <v>15</v>
      </c>
      <c r="W93" s="4">
        <v>70</v>
      </c>
      <c r="X93" s="4">
        <v>133</v>
      </c>
      <c r="Y93" s="4">
        <v>181</v>
      </c>
      <c r="Z93" s="4">
        <v>182</v>
      </c>
      <c r="AA93" s="4">
        <v>33</v>
      </c>
      <c r="AB93" s="4">
        <v>94</v>
      </c>
      <c r="AC93" s="4">
        <v>349</v>
      </c>
      <c r="AD93" s="4">
        <v>62</v>
      </c>
      <c r="AE93" s="4">
        <v>152</v>
      </c>
      <c r="AF93" s="4">
        <v>31</v>
      </c>
      <c r="AG93" s="4">
        <v>107</v>
      </c>
      <c r="AH93" s="4">
        <v>110</v>
      </c>
      <c r="AI93" s="4">
        <v>181</v>
      </c>
      <c r="AJ93" s="4">
        <v>79</v>
      </c>
      <c r="AK93" s="4">
        <v>61</v>
      </c>
      <c r="AL93" s="4">
        <v>130</v>
      </c>
      <c r="AM93" s="4">
        <v>113</v>
      </c>
      <c r="AN93" s="4">
        <v>1327</v>
      </c>
      <c r="AO93" s="4">
        <v>110</v>
      </c>
      <c r="AP93" s="4">
        <v>11</v>
      </c>
      <c r="AQ93" s="4">
        <v>41</v>
      </c>
      <c r="AR93" s="4">
        <v>49</v>
      </c>
      <c r="AS93" s="4">
        <v>87</v>
      </c>
      <c r="AT93" s="4">
        <v>562</v>
      </c>
      <c r="AU93" s="4">
        <v>228</v>
      </c>
      <c r="AV93" s="4">
        <v>24</v>
      </c>
      <c r="AW93" s="4">
        <v>132</v>
      </c>
      <c r="AX93" s="4">
        <v>2000</v>
      </c>
      <c r="AY93" s="4">
        <v>16</v>
      </c>
      <c r="AZ93" s="4">
        <v>113</v>
      </c>
      <c r="BA93" s="4">
        <v>81</v>
      </c>
      <c r="BB93" s="4">
        <v>10</v>
      </c>
      <c r="BC93" s="4">
        <v>4</v>
      </c>
      <c r="BD93" s="4">
        <v>67</v>
      </c>
      <c r="BE93" s="4">
        <v>1</v>
      </c>
      <c r="BF93" s="4">
        <v>0</v>
      </c>
      <c r="BG93" s="4">
        <v>1</v>
      </c>
      <c r="BH93" s="4">
        <v>0</v>
      </c>
      <c r="BI93" s="4">
        <v>12</v>
      </c>
      <c r="BJ93" s="4">
        <v>0</v>
      </c>
      <c r="BK93" s="4">
        <v>4</v>
      </c>
      <c r="BL93" s="4">
        <v>1</v>
      </c>
      <c r="BM93" s="4">
        <v>0</v>
      </c>
      <c r="BN93" s="4">
        <v>1</v>
      </c>
      <c r="BO93" s="4">
        <f t="shared" si="14"/>
        <v>91</v>
      </c>
      <c r="BP93" s="4">
        <v>394</v>
      </c>
      <c r="BQ93" s="4">
        <f t="shared" si="15"/>
        <v>549</v>
      </c>
      <c r="BR93" s="27">
        <v>13997</v>
      </c>
      <c r="BS93" s="4">
        <f t="shared" si="16"/>
        <v>13997</v>
      </c>
      <c r="BT93" s="3">
        <v>0</v>
      </c>
      <c r="BU93" s="28">
        <v>32872</v>
      </c>
      <c r="BW93" s="4">
        <f t="shared" si="18"/>
        <v>143400</v>
      </c>
      <c r="BX93" s="22">
        <f t="shared" si="25"/>
        <v>0.23283784829388643</v>
      </c>
      <c r="BY93" s="4">
        <v>4798</v>
      </c>
      <c r="BZ93" s="4">
        <f t="shared" si="24"/>
        <v>9199</v>
      </c>
      <c r="CD93" s="4">
        <f t="shared" si="19"/>
        <v>30521</v>
      </c>
      <c r="CE93" s="4">
        <f t="shared" si="20"/>
        <v>12986</v>
      </c>
      <c r="CF93" s="4">
        <f t="shared" si="21"/>
        <v>5692</v>
      </c>
      <c r="CG93" s="4">
        <f t="shared" si="22"/>
        <v>3681</v>
      </c>
      <c r="CH93" s="4">
        <f t="shared" si="23"/>
        <v>5338</v>
      </c>
      <c r="CZ93" s="70">
        <v>32843</v>
      </c>
      <c r="DA93" s="5">
        <f t="shared" si="11"/>
        <v>9628.4027777777774</v>
      </c>
      <c r="DB93" s="5">
        <f t="shared" si="17"/>
        <v>11950</v>
      </c>
      <c r="DC93" s="72">
        <f t="shared" si="12"/>
        <v>13997</v>
      </c>
    </row>
    <row r="94" spans="2:107" x14ac:dyDescent="0.3">
      <c r="B94" s="47" t="s">
        <v>171</v>
      </c>
      <c r="C94" s="19" t="s">
        <v>443</v>
      </c>
      <c r="D94" s="4">
        <v>54</v>
      </c>
      <c r="E94" s="4">
        <v>405</v>
      </c>
      <c r="F94" s="4">
        <v>352</v>
      </c>
      <c r="G94" s="4">
        <v>68</v>
      </c>
      <c r="H94" s="4">
        <v>2751</v>
      </c>
      <c r="I94" s="4">
        <v>364</v>
      </c>
      <c r="J94" s="4">
        <v>41</v>
      </c>
      <c r="K94" s="4">
        <v>11</v>
      </c>
      <c r="L94" s="4">
        <v>173</v>
      </c>
      <c r="M94" s="4">
        <v>118</v>
      </c>
      <c r="N94" s="4">
        <v>127</v>
      </c>
      <c r="O94" s="4">
        <v>400</v>
      </c>
      <c r="P94" s="4">
        <v>175</v>
      </c>
      <c r="Q94" s="4">
        <v>52</v>
      </c>
      <c r="R94" s="4">
        <v>60</v>
      </c>
      <c r="S94" s="4">
        <v>102</v>
      </c>
      <c r="T94" s="4">
        <v>35</v>
      </c>
      <c r="U94" s="4">
        <v>81</v>
      </c>
      <c r="V94" s="4">
        <v>19</v>
      </c>
      <c r="W94" s="4">
        <v>54</v>
      </c>
      <c r="X94" s="4">
        <v>80</v>
      </c>
      <c r="Y94" s="4">
        <v>118</v>
      </c>
      <c r="Z94" s="4">
        <v>154</v>
      </c>
      <c r="AA94" s="4">
        <v>34</v>
      </c>
      <c r="AB94" s="4">
        <v>96</v>
      </c>
      <c r="AC94" s="4">
        <v>354</v>
      </c>
      <c r="AD94" s="4">
        <v>52</v>
      </c>
      <c r="AE94" s="4">
        <v>144</v>
      </c>
      <c r="AF94" s="4">
        <v>35</v>
      </c>
      <c r="AG94" s="4">
        <v>77</v>
      </c>
      <c r="AH94" s="4">
        <v>93</v>
      </c>
      <c r="AI94" s="4">
        <v>157</v>
      </c>
      <c r="AJ94" s="4">
        <v>80</v>
      </c>
      <c r="AK94" s="4">
        <v>59</v>
      </c>
      <c r="AL94" s="4">
        <v>109</v>
      </c>
      <c r="AM94" s="4">
        <v>64</v>
      </c>
      <c r="AN94" s="4">
        <v>1092</v>
      </c>
      <c r="AO94" s="4">
        <v>98</v>
      </c>
      <c r="AP94" s="4">
        <v>17</v>
      </c>
      <c r="AQ94" s="4">
        <v>47</v>
      </c>
      <c r="AR94" s="4">
        <v>44</v>
      </c>
      <c r="AS94" s="4">
        <v>69</v>
      </c>
      <c r="AT94" s="4">
        <v>460</v>
      </c>
      <c r="AU94" s="4">
        <v>170</v>
      </c>
      <c r="AV94" s="4">
        <v>9</v>
      </c>
      <c r="AW94" s="4">
        <v>104</v>
      </c>
      <c r="AX94" s="4">
        <v>1583</v>
      </c>
      <c r="AY94" s="4">
        <v>19</v>
      </c>
      <c r="AZ94" s="4">
        <v>87</v>
      </c>
      <c r="BA94" s="4">
        <v>78</v>
      </c>
      <c r="BB94" s="4">
        <v>7</v>
      </c>
      <c r="BC94" s="4">
        <v>14</v>
      </c>
      <c r="BD94" s="4">
        <v>64</v>
      </c>
      <c r="BE94" s="4">
        <v>0</v>
      </c>
      <c r="BF94" s="4">
        <v>0</v>
      </c>
      <c r="BG94" s="4">
        <v>0</v>
      </c>
      <c r="BH94" s="4">
        <v>0</v>
      </c>
      <c r="BI94" s="4">
        <v>7</v>
      </c>
      <c r="BJ94" s="4">
        <v>1</v>
      </c>
      <c r="BK94" s="4">
        <v>4</v>
      </c>
      <c r="BL94" s="4">
        <v>3</v>
      </c>
      <c r="BM94" s="4">
        <v>0</v>
      </c>
      <c r="BN94" s="4">
        <v>0</v>
      </c>
      <c r="BO94" s="4">
        <f t="shared" si="14"/>
        <v>93</v>
      </c>
      <c r="BP94" s="4">
        <v>391</v>
      </c>
      <c r="BQ94" s="4">
        <f t="shared" si="15"/>
        <v>405</v>
      </c>
      <c r="BR94" s="27">
        <v>11921</v>
      </c>
      <c r="BS94" s="4">
        <f t="shared" si="16"/>
        <v>11921</v>
      </c>
      <c r="BT94" s="3">
        <v>0</v>
      </c>
      <c r="BU94" s="28">
        <v>32900</v>
      </c>
      <c r="BW94" s="4">
        <f t="shared" si="18"/>
        <v>145352</v>
      </c>
      <c r="BX94" s="22">
        <f t="shared" si="25"/>
        <v>0.22992046031477398</v>
      </c>
      <c r="BY94" s="4">
        <v>5107</v>
      </c>
      <c r="BZ94" s="4">
        <f t="shared" si="24"/>
        <v>6814</v>
      </c>
      <c r="CD94" s="4">
        <f t="shared" si="19"/>
        <v>31276</v>
      </c>
      <c r="CE94" s="4">
        <f t="shared" si="20"/>
        <v>13166</v>
      </c>
      <c r="CF94" s="4">
        <f t="shared" si="21"/>
        <v>5783</v>
      </c>
      <c r="CG94" s="4">
        <f t="shared" si="22"/>
        <v>3794</v>
      </c>
      <c r="CH94" s="4">
        <f t="shared" si="23"/>
        <v>5346</v>
      </c>
      <c r="CZ94" s="70">
        <v>32874</v>
      </c>
      <c r="DA94" s="5">
        <f t="shared" si="11"/>
        <v>9794.2638888888887</v>
      </c>
      <c r="DB94" s="5">
        <f t="shared" si="17"/>
        <v>12112.666666666666</v>
      </c>
      <c r="DC94" s="72">
        <f t="shared" si="12"/>
        <v>11921</v>
      </c>
    </row>
    <row r="95" spans="2:107" x14ac:dyDescent="0.3">
      <c r="B95" s="47" t="s">
        <v>172</v>
      </c>
      <c r="C95" s="19" t="s">
        <v>444</v>
      </c>
      <c r="D95" s="4">
        <v>49</v>
      </c>
      <c r="E95" s="4">
        <v>328</v>
      </c>
      <c r="F95" s="4">
        <v>317</v>
      </c>
      <c r="G95" s="4">
        <v>44</v>
      </c>
      <c r="H95" s="4">
        <v>2493</v>
      </c>
      <c r="I95" s="4">
        <v>258</v>
      </c>
      <c r="J95" s="4">
        <v>46</v>
      </c>
      <c r="K95" s="4">
        <v>10</v>
      </c>
      <c r="L95" s="4">
        <v>170</v>
      </c>
      <c r="M95" s="4">
        <v>76</v>
      </c>
      <c r="N95" s="4">
        <v>122</v>
      </c>
      <c r="O95" s="4">
        <v>359</v>
      </c>
      <c r="P95" s="4">
        <v>162</v>
      </c>
      <c r="Q95" s="4">
        <v>76</v>
      </c>
      <c r="R95" s="4">
        <v>51</v>
      </c>
      <c r="S95" s="4">
        <v>84</v>
      </c>
      <c r="T95" s="4">
        <v>21</v>
      </c>
      <c r="U95" s="4">
        <v>75</v>
      </c>
      <c r="V95" s="4">
        <v>13</v>
      </c>
      <c r="W95" s="4">
        <v>73</v>
      </c>
      <c r="X95" s="4">
        <v>88</v>
      </c>
      <c r="Y95" s="4">
        <v>141</v>
      </c>
      <c r="Z95" s="4">
        <v>123</v>
      </c>
      <c r="AA95" s="4">
        <v>22</v>
      </c>
      <c r="AB95" s="4">
        <v>86</v>
      </c>
      <c r="AC95" s="4">
        <v>289</v>
      </c>
      <c r="AD95" s="4">
        <v>38</v>
      </c>
      <c r="AE95" s="4">
        <v>108</v>
      </c>
      <c r="AF95" s="4">
        <v>20</v>
      </c>
      <c r="AG95" s="4">
        <v>89</v>
      </c>
      <c r="AH95" s="4">
        <v>72</v>
      </c>
      <c r="AI95" s="4">
        <v>128</v>
      </c>
      <c r="AJ95" s="4">
        <v>71</v>
      </c>
      <c r="AK95" s="4">
        <v>60</v>
      </c>
      <c r="AL95" s="4">
        <v>87</v>
      </c>
      <c r="AM95" s="4">
        <v>76</v>
      </c>
      <c r="AN95" s="4">
        <v>917</v>
      </c>
      <c r="AO95" s="4">
        <v>78</v>
      </c>
      <c r="AP95" s="4">
        <v>9</v>
      </c>
      <c r="AQ95" s="4">
        <v>39</v>
      </c>
      <c r="AR95" s="4">
        <v>36</v>
      </c>
      <c r="AS95" s="4">
        <v>47</v>
      </c>
      <c r="AT95" s="4">
        <v>398</v>
      </c>
      <c r="AU95" s="4">
        <v>160</v>
      </c>
      <c r="AV95" s="4">
        <v>8</v>
      </c>
      <c r="AW95" s="4">
        <v>103</v>
      </c>
      <c r="AX95" s="4">
        <v>1560</v>
      </c>
      <c r="AY95" s="4">
        <v>8</v>
      </c>
      <c r="AZ95" s="4">
        <v>62</v>
      </c>
      <c r="BA95" s="4">
        <v>75</v>
      </c>
      <c r="BB95" s="4">
        <v>6</v>
      </c>
      <c r="BC95" s="4">
        <v>9</v>
      </c>
      <c r="BD95" s="4">
        <v>53</v>
      </c>
      <c r="BE95" s="4">
        <v>4</v>
      </c>
      <c r="BF95" s="4">
        <v>0</v>
      </c>
      <c r="BG95" s="4">
        <v>0</v>
      </c>
      <c r="BH95" s="4">
        <v>0</v>
      </c>
      <c r="BI95" s="4">
        <v>5</v>
      </c>
      <c r="BJ95" s="4">
        <v>0</v>
      </c>
      <c r="BK95" s="4">
        <v>1</v>
      </c>
      <c r="BL95" s="4">
        <v>4</v>
      </c>
      <c r="BM95" s="4">
        <v>0</v>
      </c>
      <c r="BN95" s="4">
        <v>2</v>
      </c>
      <c r="BO95" s="4">
        <f t="shared" si="14"/>
        <v>78</v>
      </c>
      <c r="BP95" s="4">
        <v>385</v>
      </c>
      <c r="BQ95" s="4">
        <f t="shared" si="15"/>
        <v>399</v>
      </c>
      <c r="BR95" s="27">
        <v>10693</v>
      </c>
      <c r="BS95" s="4">
        <f t="shared" si="16"/>
        <v>10693</v>
      </c>
      <c r="BT95" s="3">
        <v>0</v>
      </c>
      <c r="BU95" s="28">
        <v>32928</v>
      </c>
      <c r="BW95" s="4">
        <f t="shared" si="18"/>
        <v>147679</v>
      </c>
      <c r="BX95" s="22">
        <f t="shared" si="25"/>
        <v>0.25006560180129855</v>
      </c>
      <c r="BY95" s="4">
        <v>4160</v>
      </c>
      <c r="BZ95" s="4">
        <f t="shared" si="24"/>
        <v>6533</v>
      </c>
      <c r="CD95" s="4">
        <f t="shared" si="19"/>
        <v>32173</v>
      </c>
      <c r="CE95" s="4">
        <f t="shared" si="20"/>
        <v>13360</v>
      </c>
      <c r="CF95" s="4">
        <f t="shared" si="21"/>
        <v>5876</v>
      </c>
      <c r="CG95" s="4">
        <f t="shared" si="22"/>
        <v>3906</v>
      </c>
      <c r="CH95" s="4">
        <f t="shared" si="23"/>
        <v>5402</v>
      </c>
      <c r="CZ95" s="70">
        <v>32905</v>
      </c>
      <c r="DA95" s="5">
        <f t="shared" si="11"/>
        <v>9934.5694444444453</v>
      </c>
      <c r="DB95" s="5">
        <f t="shared" si="17"/>
        <v>12306.583333333334</v>
      </c>
      <c r="DC95" s="72">
        <f t="shared" si="12"/>
        <v>10693</v>
      </c>
    </row>
    <row r="96" spans="2:107" x14ac:dyDescent="0.3">
      <c r="B96" s="47" t="s">
        <v>173</v>
      </c>
      <c r="C96" s="19" t="s">
        <v>445</v>
      </c>
      <c r="D96" s="4">
        <v>48</v>
      </c>
      <c r="E96" s="4">
        <v>457</v>
      </c>
      <c r="F96" s="4">
        <v>446</v>
      </c>
      <c r="G96" s="4">
        <v>76</v>
      </c>
      <c r="H96" s="4">
        <v>3417</v>
      </c>
      <c r="I96" s="4">
        <v>432</v>
      </c>
      <c r="J96" s="4">
        <v>54</v>
      </c>
      <c r="K96" s="4">
        <v>8</v>
      </c>
      <c r="L96" s="4">
        <v>236</v>
      </c>
      <c r="M96" s="4">
        <v>122</v>
      </c>
      <c r="N96" s="4">
        <v>165</v>
      </c>
      <c r="O96" s="4">
        <v>571</v>
      </c>
      <c r="P96" s="4">
        <v>226</v>
      </c>
      <c r="Q96" s="4">
        <v>81</v>
      </c>
      <c r="R96" s="4">
        <v>73</v>
      </c>
      <c r="S96" s="4">
        <v>101</v>
      </c>
      <c r="T96" s="4">
        <v>31</v>
      </c>
      <c r="U96" s="4">
        <v>96</v>
      </c>
      <c r="V96" s="4">
        <v>28</v>
      </c>
      <c r="W96" s="4">
        <v>76</v>
      </c>
      <c r="X96" s="4">
        <v>124</v>
      </c>
      <c r="Y96" s="4">
        <v>175</v>
      </c>
      <c r="Z96" s="4">
        <v>182</v>
      </c>
      <c r="AA96" s="4">
        <v>44</v>
      </c>
      <c r="AB96" s="4">
        <v>117</v>
      </c>
      <c r="AC96" s="4">
        <v>458</v>
      </c>
      <c r="AD96" s="4">
        <v>55</v>
      </c>
      <c r="AE96" s="4">
        <v>167</v>
      </c>
      <c r="AF96" s="4">
        <v>42</v>
      </c>
      <c r="AG96" s="4">
        <v>104</v>
      </c>
      <c r="AH96" s="4">
        <v>110</v>
      </c>
      <c r="AI96" s="4">
        <v>192</v>
      </c>
      <c r="AJ96" s="4">
        <v>89</v>
      </c>
      <c r="AK96" s="4">
        <v>84</v>
      </c>
      <c r="AL96" s="4">
        <v>153</v>
      </c>
      <c r="AM96" s="4">
        <v>117</v>
      </c>
      <c r="AN96" s="4">
        <v>1320</v>
      </c>
      <c r="AO96" s="4">
        <v>127</v>
      </c>
      <c r="AP96" s="4">
        <v>17</v>
      </c>
      <c r="AQ96" s="4">
        <v>49</v>
      </c>
      <c r="AR96" s="4">
        <v>68</v>
      </c>
      <c r="AS96" s="4">
        <v>74</v>
      </c>
      <c r="AT96" s="4">
        <v>554</v>
      </c>
      <c r="AU96" s="4">
        <v>222</v>
      </c>
      <c r="AV96" s="4">
        <v>20</v>
      </c>
      <c r="AW96" s="4">
        <v>156</v>
      </c>
      <c r="AX96" s="4">
        <v>2180</v>
      </c>
      <c r="AY96" s="4">
        <v>8</v>
      </c>
      <c r="AZ96" s="4">
        <v>85</v>
      </c>
      <c r="BA96" s="4">
        <v>98</v>
      </c>
      <c r="BB96" s="4">
        <v>16</v>
      </c>
      <c r="BC96" s="4">
        <v>16</v>
      </c>
      <c r="BD96" s="4">
        <v>75</v>
      </c>
      <c r="BE96" s="4">
        <v>1</v>
      </c>
      <c r="BF96" s="4">
        <v>0</v>
      </c>
      <c r="BG96" s="4">
        <v>0</v>
      </c>
      <c r="BH96" s="4">
        <v>0</v>
      </c>
      <c r="BI96" s="4">
        <v>10</v>
      </c>
      <c r="BJ96" s="4">
        <v>0</v>
      </c>
      <c r="BK96" s="4">
        <v>1</v>
      </c>
      <c r="BL96" s="4">
        <v>1</v>
      </c>
      <c r="BM96" s="4">
        <v>0</v>
      </c>
      <c r="BN96" s="4">
        <v>1</v>
      </c>
      <c r="BO96" s="4">
        <f t="shared" si="14"/>
        <v>105</v>
      </c>
      <c r="BP96" s="4">
        <v>492</v>
      </c>
      <c r="BQ96" s="4">
        <f t="shared" si="15"/>
        <v>519</v>
      </c>
      <c r="BR96" s="27">
        <v>15067</v>
      </c>
      <c r="BS96" s="4">
        <f t="shared" si="16"/>
        <v>15067</v>
      </c>
      <c r="BT96" s="3">
        <v>0</v>
      </c>
      <c r="BU96" s="28">
        <v>32963</v>
      </c>
      <c r="BW96" s="4">
        <f t="shared" si="18"/>
        <v>152052</v>
      </c>
      <c r="BX96" s="22">
        <f t="shared" si="25"/>
        <v>0.28704926358557636</v>
      </c>
      <c r="BY96" s="4">
        <v>4447</v>
      </c>
      <c r="BZ96" s="4">
        <f t="shared" si="24"/>
        <v>10620</v>
      </c>
      <c r="CD96" s="4">
        <f t="shared" si="19"/>
        <v>33468</v>
      </c>
      <c r="CE96" s="4">
        <f t="shared" si="20"/>
        <v>13699</v>
      </c>
      <c r="CF96" s="4">
        <f t="shared" si="21"/>
        <v>6033</v>
      </c>
      <c r="CG96" s="4">
        <f t="shared" si="22"/>
        <v>4104</v>
      </c>
      <c r="CH96" s="4">
        <f t="shared" si="23"/>
        <v>5558</v>
      </c>
      <c r="CZ96" s="70">
        <v>32933</v>
      </c>
      <c r="DA96" s="5">
        <f t="shared" si="11"/>
        <v>10181.569444444445</v>
      </c>
      <c r="DB96" s="5">
        <f t="shared" si="17"/>
        <v>12671</v>
      </c>
      <c r="DC96" s="72">
        <f t="shared" si="12"/>
        <v>15067</v>
      </c>
    </row>
    <row r="97" spans="2:107" x14ac:dyDescent="0.3">
      <c r="B97" s="47" t="s">
        <v>174</v>
      </c>
      <c r="C97" s="19" t="s">
        <v>446</v>
      </c>
      <c r="D97" s="4">
        <v>38</v>
      </c>
      <c r="E97" s="4">
        <v>346</v>
      </c>
      <c r="F97" s="4">
        <v>361</v>
      </c>
      <c r="G97" s="4">
        <v>47</v>
      </c>
      <c r="H97" s="4">
        <v>2607</v>
      </c>
      <c r="I97" s="4">
        <v>342</v>
      </c>
      <c r="J97" s="4">
        <v>46</v>
      </c>
      <c r="K97" s="4">
        <v>10</v>
      </c>
      <c r="L97" s="4">
        <v>155</v>
      </c>
      <c r="M97" s="4">
        <v>112</v>
      </c>
      <c r="N97" s="4">
        <v>136</v>
      </c>
      <c r="O97" s="4">
        <v>410</v>
      </c>
      <c r="P97" s="4">
        <v>166</v>
      </c>
      <c r="Q97" s="4">
        <v>60</v>
      </c>
      <c r="R97" s="4">
        <v>63</v>
      </c>
      <c r="S97" s="4">
        <v>86</v>
      </c>
      <c r="T97" s="4">
        <v>32</v>
      </c>
      <c r="U97" s="4">
        <v>98</v>
      </c>
      <c r="V97" s="4">
        <v>17</v>
      </c>
      <c r="W97" s="4">
        <v>41</v>
      </c>
      <c r="X97" s="4">
        <v>101</v>
      </c>
      <c r="Y97" s="4">
        <v>149</v>
      </c>
      <c r="Z97" s="4">
        <v>133</v>
      </c>
      <c r="AA97" s="4">
        <v>27</v>
      </c>
      <c r="AB97" s="4">
        <v>77</v>
      </c>
      <c r="AC97" s="4">
        <v>333</v>
      </c>
      <c r="AD97" s="4">
        <v>51</v>
      </c>
      <c r="AE97" s="4">
        <v>138</v>
      </c>
      <c r="AF97" s="4">
        <v>15</v>
      </c>
      <c r="AG97" s="4">
        <v>62</v>
      </c>
      <c r="AH97" s="4">
        <v>90</v>
      </c>
      <c r="AI97" s="4">
        <v>142</v>
      </c>
      <c r="AJ97" s="4">
        <v>61</v>
      </c>
      <c r="AK97" s="4">
        <v>48</v>
      </c>
      <c r="AL97" s="4">
        <v>99</v>
      </c>
      <c r="AM97" s="4">
        <v>77</v>
      </c>
      <c r="AN97" s="4">
        <v>1108</v>
      </c>
      <c r="AO97" s="4">
        <v>87</v>
      </c>
      <c r="AP97" s="4">
        <v>7</v>
      </c>
      <c r="AQ97" s="4">
        <v>36</v>
      </c>
      <c r="AR97" s="4">
        <v>34</v>
      </c>
      <c r="AS97" s="4">
        <v>66</v>
      </c>
      <c r="AT97" s="4">
        <v>489</v>
      </c>
      <c r="AU97" s="4">
        <v>165</v>
      </c>
      <c r="AV97" s="4">
        <v>20</v>
      </c>
      <c r="AW97" s="4">
        <v>102</v>
      </c>
      <c r="AX97" s="4">
        <v>1572</v>
      </c>
      <c r="AY97" s="4">
        <v>15</v>
      </c>
      <c r="AZ97" s="4">
        <v>67</v>
      </c>
      <c r="BA97" s="4">
        <v>52</v>
      </c>
      <c r="BB97" s="4">
        <v>16</v>
      </c>
      <c r="BC97" s="4">
        <v>12</v>
      </c>
      <c r="BD97" s="4">
        <v>56</v>
      </c>
      <c r="BE97" s="4">
        <v>3</v>
      </c>
      <c r="BF97" s="4">
        <v>0</v>
      </c>
      <c r="BG97" s="4">
        <v>0</v>
      </c>
      <c r="BH97" s="4">
        <v>0</v>
      </c>
      <c r="BI97" s="4">
        <v>9</v>
      </c>
      <c r="BJ97" s="4">
        <v>0</v>
      </c>
      <c r="BK97" s="4">
        <v>4</v>
      </c>
      <c r="BL97" s="4">
        <v>3</v>
      </c>
      <c r="BM97" s="4">
        <v>0</v>
      </c>
      <c r="BN97" s="4">
        <v>0</v>
      </c>
      <c r="BO97" s="4">
        <f t="shared" si="14"/>
        <v>87</v>
      </c>
      <c r="BP97" s="4">
        <v>313</v>
      </c>
      <c r="BQ97" s="4">
        <f t="shared" si="15"/>
        <v>438</v>
      </c>
      <c r="BR97" s="27">
        <v>11450</v>
      </c>
      <c r="BS97" s="4">
        <f t="shared" si="16"/>
        <v>11450</v>
      </c>
      <c r="BT97" s="3">
        <v>0</v>
      </c>
      <c r="BU97" s="28">
        <v>32991</v>
      </c>
      <c r="BW97" s="4">
        <f t="shared" si="18"/>
        <v>149239</v>
      </c>
      <c r="BX97" s="22">
        <f t="shared" si="25"/>
        <v>0.20419097415539045</v>
      </c>
      <c r="BY97" s="4">
        <v>5376</v>
      </c>
      <c r="BZ97" s="4">
        <f t="shared" si="24"/>
        <v>6074</v>
      </c>
      <c r="CD97" s="4">
        <f t="shared" si="19"/>
        <v>33321</v>
      </c>
      <c r="CE97" s="4">
        <f t="shared" si="20"/>
        <v>13489</v>
      </c>
      <c r="CF97" s="4">
        <f t="shared" si="21"/>
        <v>5969</v>
      </c>
      <c r="CG97" s="4">
        <f t="shared" si="22"/>
        <v>4123</v>
      </c>
      <c r="CH97" s="4">
        <f t="shared" si="23"/>
        <v>5425</v>
      </c>
      <c r="CZ97" s="70">
        <v>32964</v>
      </c>
      <c r="DA97" s="5">
        <f t="shared" si="11"/>
        <v>10306.597222222223</v>
      </c>
      <c r="DB97" s="5">
        <f t="shared" si="17"/>
        <v>12436.583333333334</v>
      </c>
      <c r="DC97" s="72">
        <f t="shared" si="12"/>
        <v>11450</v>
      </c>
    </row>
    <row r="98" spans="2:107" x14ac:dyDescent="0.3">
      <c r="B98" s="47" t="s">
        <v>175</v>
      </c>
      <c r="C98" s="19" t="s">
        <v>447</v>
      </c>
      <c r="D98" s="4">
        <v>44</v>
      </c>
      <c r="E98" s="4">
        <v>298</v>
      </c>
      <c r="F98" s="4">
        <v>314</v>
      </c>
      <c r="G98" s="4">
        <v>37</v>
      </c>
      <c r="H98" s="4">
        <v>2354</v>
      </c>
      <c r="I98" s="4">
        <v>272</v>
      </c>
      <c r="J98" s="4">
        <v>41</v>
      </c>
      <c r="K98" s="4">
        <v>8</v>
      </c>
      <c r="L98" s="4">
        <v>170</v>
      </c>
      <c r="M98" s="4">
        <v>97</v>
      </c>
      <c r="N98" s="4">
        <v>103</v>
      </c>
      <c r="O98" s="4">
        <v>352</v>
      </c>
      <c r="P98" s="4">
        <v>184</v>
      </c>
      <c r="Q98" s="4">
        <v>54</v>
      </c>
      <c r="R98" s="4">
        <v>68</v>
      </c>
      <c r="S98" s="4">
        <v>85</v>
      </c>
      <c r="T98" s="4">
        <v>21</v>
      </c>
      <c r="U98" s="4">
        <v>77</v>
      </c>
      <c r="V98" s="4">
        <v>13</v>
      </c>
      <c r="W98" s="4">
        <v>47</v>
      </c>
      <c r="X98" s="4">
        <v>85</v>
      </c>
      <c r="Y98" s="4">
        <v>132</v>
      </c>
      <c r="Z98" s="4">
        <v>132</v>
      </c>
      <c r="AA98" s="4">
        <v>28</v>
      </c>
      <c r="AB98" s="4">
        <v>69</v>
      </c>
      <c r="AC98" s="4">
        <v>299</v>
      </c>
      <c r="AD98" s="4">
        <v>35</v>
      </c>
      <c r="AE98" s="4">
        <v>123</v>
      </c>
      <c r="AF98" s="4">
        <v>17</v>
      </c>
      <c r="AG98" s="4">
        <v>67</v>
      </c>
      <c r="AH98" s="4">
        <v>77</v>
      </c>
      <c r="AI98" s="4">
        <v>134</v>
      </c>
      <c r="AJ98" s="4">
        <v>59</v>
      </c>
      <c r="AK98" s="4">
        <v>47</v>
      </c>
      <c r="AL98" s="4">
        <v>97</v>
      </c>
      <c r="AM98" s="4">
        <v>111</v>
      </c>
      <c r="AN98" s="4">
        <v>955</v>
      </c>
      <c r="AO98" s="4">
        <v>60</v>
      </c>
      <c r="AP98" s="4">
        <v>10</v>
      </c>
      <c r="AQ98" s="4">
        <v>37</v>
      </c>
      <c r="AR98" s="4">
        <v>39</v>
      </c>
      <c r="AS98" s="4">
        <v>59</v>
      </c>
      <c r="AT98" s="4">
        <v>457</v>
      </c>
      <c r="AU98" s="4">
        <v>175</v>
      </c>
      <c r="AV98" s="4">
        <v>7</v>
      </c>
      <c r="AW98" s="4">
        <v>113</v>
      </c>
      <c r="AX98" s="4">
        <v>1542</v>
      </c>
      <c r="AY98" s="4">
        <v>11</v>
      </c>
      <c r="AZ98" s="4">
        <v>59</v>
      </c>
      <c r="BA98" s="4">
        <v>51</v>
      </c>
      <c r="BB98" s="4">
        <v>6</v>
      </c>
      <c r="BC98" s="4">
        <v>10</v>
      </c>
      <c r="BD98" s="4">
        <v>45</v>
      </c>
      <c r="BE98" s="4">
        <v>1</v>
      </c>
      <c r="BF98" s="4">
        <v>0</v>
      </c>
      <c r="BG98" s="4">
        <v>0</v>
      </c>
      <c r="BH98" s="4">
        <v>0</v>
      </c>
      <c r="BI98" s="4">
        <v>5</v>
      </c>
      <c r="BJ98" s="4">
        <v>0</v>
      </c>
      <c r="BK98" s="4">
        <v>1</v>
      </c>
      <c r="BL98" s="4">
        <v>0</v>
      </c>
      <c r="BM98" s="4">
        <v>0</v>
      </c>
      <c r="BN98" s="4">
        <v>0</v>
      </c>
      <c r="BO98" s="4">
        <f t="shared" si="14"/>
        <v>62</v>
      </c>
      <c r="BP98" s="4">
        <v>321</v>
      </c>
      <c r="BQ98" s="4">
        <f t="shared" si="15"/>
        <v>422</v>
      </c>
      <c r="BR98" s="27">
        <v>10537</v>
      </c>
      <c r="BS98" s="4">
        <f t="shared" si="16"/>
        <v>10537</v>
      </c>
      <c r="BT98" s="3">
        <v>0</v>
      </c>
      <c r="BU98" s="28">
        <v>33019</v>
      </c>
      <c r="BW98" s="4">
        <f t="shared" si="18"/>
        <v>149385</v>
      </c>
      <c r="BX98" s="22">
        <f t="shared" si="25"/>
        <v>0.1859340764027817</v>
      </c>
      <c r="BY98" s="4">
        <v>4117</v>
      </c>
      <c r="BZ98" s="4">
        <f t="shared" si="24"/>
        <v>6420</v>
      </c>
      <c r="CD98" s="4">
        <f t="shared" si="19"/>
        <v>33572</v>
      </c>
      <c r="CE98" s="4">
        <f t="shared" si="20"/>
        <v>13547</v>
      </c>
      <c r="CF98" s="4">
        <f t="shared" si="21"/>
        <v>6003</v>
      </c>
      <c r="CG98" s="4">
        <f t="shared" si="22"/>
        <v>4173</v>
      </c>
      <c r="CH98" s="4">
        <f t="shared" si="23"/>
        <v>5386</v>
      </c>
      <c r="CZ98" s="70">
        <v>32994</v>
      </c>
      <c r="DA98" s="5">
        <f t="shared" si="11"/>
        <v>10459.319444444445</v>
      </c>
      <c r="DB98" s="5">
        <f t="shared" si="17"/>
        <v>12448.75</v>
      </c>
      <c r="DC98" s="72">
        <f t="shared" si="12"/>
        <v>10537</v>
      </c>
    </row>
    <row r="99" spans="2:107" x14ac:dyDescent="0.3">
      <c r="B99" s="47" t="s">
        <v>176</v>
      </c>
      <c r="C99" s="19" t="s">
        <v>448</v>
      </c>
      <c r="D99" s="4">
        <v>69</v>
      </c>
      <c r="E99" s="4">
        <v>574</v>
      </c>
      <c r="F99" s="4">
        <v>632</v>
      </c>
      <c r="G99" s="4">
        <v>101</v>
      </c>
      <c r="H99" s="4">
        <v>4528</v>
      </c>
      <c r="I99" s="4">
        <v>549</v>
      </c>
      <c r="J99" s="4">
        <v>90</v>
      </c>
      <c r="K99" s="4">
        <v>14</v>
      </c>
      <c r="L99" s="4">
        <v>322</v>
      </c>
      <c r="M99" s="4">
        <v>181</v>
      </c>
      <c r="N99" s="4">
        <v>272</v>
      </c>
      <c r="O99" s="4">
        <v>648</v>
      </c>
      <c r="P99" s="4">
        <v>361</v>
      </c>
      <c r="Q99" s="4">
        <v>122</v>
      </c>
      <c r="R99" s="4">
        <v>120</v>
      </c>
      <c r="S99" s="4">
        <v>211</v>
      </c>
      <c r="T99" s="4">
        <v>37</v>
      </c>
      <c r="U99" s="4">
        <v>148</v>
      </c>
      <c r="V99" s="4">
        <v>35</v>
      </c>
      <c r="W99" s="4">
        <v>112</v>
      </c>
      <c r="X99" s="4">
        <v>194</v>
      </c>
      <c r="Y99" s="4">
        <v>227</v>
      </c>
      <c r="Z99" s="4">
        <v>268</v>
      </c>
      <c r="AA99" s="4">
        <v>36</v>
      </c>
      <c r="AB99" s="4">
        <v>138</v>
      </c>
      <c r="AC99" s="4">
        <v>565</v>
      </c>
      <c r="AD99" s="4">
        <v>79</v>
      </c>
      <c r="AE99" s="4">
        <v>231</v>
      </c>
      <c r="AF99" s="4">
        <v>48</v>
      </c>
      <c r="AG99" s="4">
        <v>168</v>
      </c>
      <c r="AH99" s="4">
        <v>149</v>
      </c>
      <c r="AI99" s="4">
        <v>308</v>
      </c>
      <c r="AJ99" s="4">
        <v>154</v>
      </c>
      <c r="AK99" s="4">
        <v>86</v>
      </c>
      <c r="AL99" s="4">
        <v>239</v>
      </c>
      <c r="AM99" s="4">
        <v>170</v>
      </c>
      <c r="AN99" s="4">
        <v>1627</v>
      </c>
      <c r="AO99" s="4">
        <v>170</v>
      </c>
      <c r="AP99" s="4">
        <v>27</v>
      </c>
      <c r="AQ99" s="4">
        <v>61</v>
      </c>
      <c r="AR99" s="4">
        <v>67</v>
      </c>
      <c r="AS99" s="4">
        <v>97</v>
      </c>
      <c r="AT99" s="4">
        <v>806</v>
      </c>
      <c r="AU99" s="4">
        <v>314</v>
      </c>
      <c r="AV99" s="4">
        <v>27</v>
      </c>
      <c r="AW99" s="4">
        <v>177</v>
      </c>
      <c r="AX99" s="4">
        <v>1784</v>
      </c>
      <c r="AY99" s="4">
        <v>16</v>
      </c>
      <c r="AZ99" s="4">
        <v>149</v>
      </c>
      <c r="BA99" s="4">
        <v>115</v>
      </c>
      <c r="BB99" s="4">
        <v>21</v>
      </c>
      <c r="BC99" s="4">
        <v>12</v>
      </c>
      <c r="BD99" s="4">
        <v>70</v>
      </c>
      <c r="BE99" s="4">
        <v>1</v>
      </c>
      <c r="BF99" s="4">
        <v>1</v>
      </c>
      <c r="BG99" s="4">
        <v>0</v>
      </c>
      <c r="BH99" s="4">
        <v>1</v>
      </c>
      <c r="BI99" s="4">
        <v>6</v>
      </c>
      <c r="BJ99" s="4">
        <v>0</v>
      </c>
      <c r="BK99" s="4">
        <v>1</v>
      </c>
      <c r="BL99" s="4">
        <v>0</v>
      </c>
      <c r="BM99" s="4">
        <v>0</v>
      </c>
      <c r="BN99" s="4">
        <v>0</v>
      </c>
      <c r="BO99" s="4">
        <f t="shared" si="14"/>
        <v>92</v>
      </c>
      <c r="BP99" s="4">
        <v>206</v>
      </c>
      <c r="BQ99" s="4">
        <f t="shared" si="15"/>
        <v>564</v>
      </c>
      <c r="BR99" s="200">
        <v>18506</v>
      </c>
      <c r="BS99" s="4">
        <f t="shared" si="16"/>
        <v>18506</v>
      </c>
      <c r="BT99" s="3">
        <v>0</v>
      </c>
      <c r="BU99" s="28">
        <v>33054</v>
      </c>
      <c r="BW99" s="4">
        <f t="shared" si="18"/>
        <v>157436</v>
      </c>
      <c r="BX99" s="22">
        <f t="shared" si="25"/>
        <v>0.24507501166496626</v>
      </c>
      <c r="BY99" s="4">
        <v>3770</v>
      </c>
      <c r="BZ99" s="4">
        <f t="shared" si="24"/>
        <v>14736</v>
      </c>
      <c r="CA99" s="4">
        <f>SUM(BZ88:BZ99)</f>
        <v>97307</v>
      </c>
      <c r="CD99" s="4">
        <f t="shared" si="19"/>
        <v>35890</v>
      </c>
      <c r="CE99" s="4">
        <f t="shared" si="20"/>
        <v>14234</v>
      </c>
      <c r="CF99" s="4">
        <f t="shared" si="21"/>
        <v>6375</v>
      </c>
      <c r="CG99" s="4">
        <f t="shared" si="22"/>
        <v>4558</v>
      </c>
      <c r="CH99" s="4">
        <f t="shared" si="23"/>
        <v>5608</v>
      </c>
      <c r="CZ99" s="70">
        <v>33025</v>
      </c>
      <c r="DA99" s="5">
        <f t="shared" si="11"/>
        <v>10830.513888888889</v>
      </c>
      <c r="DB99" s="5">
        <f t="shared" si="17"/>
        <v>13119.666666666666</v>
      </c>
      <c r="DC99" s="72">
        <f t="shared" si="12"/>
        <v>18506</v>
      </c>
    </row>
    <row r="100" spans="2:107" x14ac:dyDescent="0.3">
      <c r="B100" s="47" t="s">
        <v>177</v>
      </c>
      <c r="C100" s="19" t="s">
        <v>456</v>
      </c>
      <c r="D100" s="4">
        <v>52</v>
      </c>
      <c r="E100" s="4">
        <v>331</v>
      </c>
      <c r="F100" s="4">
        <v>391</v>
      </c>
      <c r="G100" s="4">
        <v>56</v>
      </c>
      <c r="H100" s="4">
        <v>3084</v>
      </c>
      <c r="I100" s="4">
        <v>372</v>
      </c>
      <c r="J100" s="4">
        <v>64</v>
      </c>
      <c r="K100" s="4">
        <v>3</v>
      </c>
      <c r="L100" s="4">
        <v>234</v>
      </c>
      <c r="M100" s="4">
        <v>108</v>
      </c>
      <c r="N100" s="4">
        <v>152</v>
      </c>
      <c r="O100" s="4">
        <v>374</v>
      </c>
      <c r="P100" s="4">
        <v>201</v>
      </c>
      <c r="Q100" s="4">
        <v>72</v>
      </c>
      <c r="R100" s="4">
        <v>88</v>
      </c>
      <c r="S100" s="4">
        <v>109</v>
      </c>
      <c r="T100" s="4">
        <v>31</v>
      </c>
      <c r="U100" s="4">
        <v>88</v>
      </c>
      <c r="V100" s="4">
        <v>26</v>
      </c>
      <c r="W100" s="4">
        <v>81</v>
      </c>
      <c r="X100" s="4">
        <v>129</v>
      </c>
      <c r="Y100" s="4">
        <v>160</v>
      </c>
      <c r="Z100" s="4">
        <v>206</v>
      </c>
      <c r="AA100" s="4">
        <v>34</v>
      </c>
      <c r="AB100" s="4">
        <v>111</v>
      </c>
      <c r="AC100" s="4">
        <v>331</v>
      </c>
      <c r="AD100" s="4">
        <v>62</v>
      </c>
      <c r="AE100" s="4">
        <v>134</v>
      </c>
      <c r="AF100" s="4">
        <v>35</v>
      </c>
      <c r="AG100" s="4">
        <v>104</v>
      </c>
      <c r="AH100" s="4">
        <v>108</v>
      </c>
      <c r="AI100" s="4">
        <v>206</v>
      </c>
      <c r="AJ100" s="4">
        <v>80</v>
      </c>
      <c r="AK100" s="4">
        <v>58</v>
      </c>
      <c r="AL100" s="4">
        <v>131</v>
      </c>
      <c r="AM100" s="4">
        <v>101</v>
      </c>
      <c r="AN100" s="4">
        <v>1117</v>
      </c>
      <c r="AO100" s="4">
        <v>93</v>
      </c>
      <c r="AP100" s="4">
        <v>19</v>
      </c>
      <c r="AQ100" s="4">
        <v>61</v>
      </c>
      <c r="AR100" s="4">
        <v>46</v>
      </c>
      <c r="AS100" s="4">
        <v>70</v>
      </c>
      <c r="AT100" s="4">
        <v>513</v>
      </c>
      <c r="AU100" s="4">
        <v>202</v>
      </c>
      <c r="AV100" s="4">
        <v>18</v>
      </c>
      <c r="AW100" s="4">
        <v>172</v>
      </c>
      <c r="AX100" s="4">
        <v>933</v>
      </c>
      <c r="AY100" s="4">
        <v>8</v>
      </c>
      <c r="AZ100" s="4">
        <v>83</v>
      </c>
      <c r="BA100" s="4">
        <v>69</v>
      </c>
      <c r="BB100" s="4">
        <v>11</v>
      </c>
      <c r="BC100" s="4">
        <v>10</v>
      </c>
      <c r="BD100" s="4">
        <v>60</v>
      </c>
      <c r="BE100" s="4">
        <v>2</v>
      </c>
      <c r="BF100" s="4">
        <v>1</v>
      </c>
      <c r="BG100" s="4">
        <v>0</v>
      </c>
      <c r="BH100" s="4">
        <v>0</v>
      </c>
      <c r="BI100" s="4">
        <v>18</v>
      </c>
      <c r="BJ100" s="4">
        <v>0</v>
      </c>
      <c r="BK100" s="4">
        <v>1</v>
      </c>
      <c r="BL100" s="4">
        <v>0</v>
      </c>
      <c r="BM100" s="4">
        <v>0</v>
      </c>
      <c r="BN100" s="4">
        <v>1</v>
      </c>
      <c r="BO100" s="4">
        <f t="shared" si="14"/>
        <v>93</v>
      </c>
      <c r="BP100" s="4">
        <v>77</v>
      </c>
      <c r="BQ100" s="4">
        <f t="shared" si="15"/>
        <v>415</v>
      </c>
      <c r="BR100" s="27">
        <v>11907</v>
      </c>
      <c r="BS100" s="4">
        <f t="shared" si="16"/>
        <v>11907</v>
      </c>
      <c r="BT100" s="3">
        <v>0</v>
      </c>
      <c r="BU100" s="28">
        <v>33082</v>
      </c>
      <c r="BW100" s="4">
        <f t="shared" si="18"/>
        <v>156197</v>
      </c>
      <c r="BX100" s="22">
        <f t="shared" si="25"/>
        <v>0.19878584146865608</v>
      </c>
      <c r="BY100" s="4">
        <v>4543</v>
      </c>
      <c r="BZ100" s="4">
        <f t="shared" si="24"/>
        <v>7364</v>
      </c>
      <c r="CA100" s="4">
        <f t="shared" ref="CA100:CA163" si="26">SUM(BZ89:BZ100)</f>
        <v>96963</v>
      </c>
      <c r="CD100" s="4">
        <f t="shared" si="19"/>
        <v>36075</v>
      </c>
      <c r="CE100" s="4">
        <f t="shared" si="20"/>
        <v>14170</v>
      </c>
      <c r="CF100" s="4">
        <f t="shared" si="21"/>
        <v>6398</v>
      </c>
      <c r="CG100" s="4">
        <f t="shared" si="22"/>
        <v>4612</v>
      </c>
      <c r="CH100" s="4">
        <f t="shared" si="23"/>
        <v>5460</v>
      </c>
      <c r="CZ100" s="70">
        <v>33055</v>
      </c>
      <c r="DA100" s="5">
        <f t="shared" si="11"/>
        <v>10923.847222222223</v>
      </c>
      <c r="DB100" s="5">
        <f t="shared" si="17"/>
        <v>13016.416666666666</v>
      </c>
      <c r="DC100" s="72">
        <f t="shared" si="12"/>
        <v>11907</v>
      </c>
    </row>
    <row r="101" spans="2:107" x14ac:dyDescent="0.3">
      <c r="B101" s="47" t="s">
        <v>178</v>
      </c>
      <c r="C101" s="19" t="s">
        <v>438</v>
      </c>
      <c r="D101" s="4">
        <v>51</v>
      </c>
      <c r="E101" s="4">
        <v>395</v>
      </c>
      <c r="F101" s="4">
        <v>501</v>
      </c>
      <c r="G101" s="4">
        <v>69</v>
      </c>
      <c r="H101" s="4">
        <v>3655</v>
      </c>
      <c r="I101" s="4">
        <v>422</v>
      </c>
      <c r="J101" s="4">
        <v>73</v>
      </c>
      <c r="K101" s="4">
        <v>5</v>
      </c>
      <c r="L101" s="4">
        <v>302</v>
      </c>
      <c r="M101" s="4">
        <v>114</v>
      </c>
      <c r="N101" s="4">
        <v>222</v>
      </c>
      <c r="O101" s="4">
        <v>457</v>
      </c>
      <c r="P101" s="4">
        <v>232</v>
      </c>
      <c r="Q101" s="4">
        <v>105</v>
      </c>
      <c r="R101" s="4">
        <v>113</v>
      </c>
      <c r="S101" s="4">
        <v>160</v>
      </c>
      <c r="T101" s="4">
        <v>38</v>
      </c>
      <c r="U101" s="4">
        <v>106</v>
      </c>
      <c r="V101" s="4">
        <v>33</v>
      </c>
      <c r="W101" s="4">
        <v>86</v>
      </c>
      <c r="X101" s="4">
        <v>152</v>
      </c>
      <c r="Y101" s="4">
        <v>177</v>
      </c>
      <c r="Z101" s="4">
        <v>206</v>
      </c>
      <c r="AA101" s="4">
        <v>38</v>
      </c>
      <c r="AB101" s="4">
        <v>141</v>
      </c>
      <c r="AC101" s="4">
        <v>392</v>
      </c>
      <c r="AD101" s="4">
        <v>89</v>
      </c>
      <c r="AE101" s="4">
        <v>150</v>
      </c>
      <c r="AF101" s="4">
        <v>54</v>
      </c>
      <c r="AG101" s="4">
        <v>140</v>
      </c>
      <c r="AH101" s="4">
        <v>133</v>
      </c>
      <c r="AI101" s="4">
        <v>253</v>
      </c>
      <c r="AJ101" s="4">
        <v>106</v>
      </c>
      <c r="AK101" s="4">
        <v>89</v>
      </c>
      <c r="AL101" s="4">
        <v>181</v>
      </c>
      <c r="AM101" s="4">
        <v>124</v>
      </c>
      <c r="AN101" s="4">
        <v>1302</v>
      </c>
      <c r="AO101" s="4">
        <v>117</v>
      </c>
      <c r="AP101" s="4">
        <v>28</v>
      </c>
      <c r="AQ101" s="4">
        <v>41</v>
      </c>
      <c r="AR101" s="4">
        <v>62</v>
      </c>
      <c r="AS101" s="4">
        <v>70</v>
      </c>
      <c r="AT101" s="4">
        <v>620</v>
      </c>
      <c r="AU101" s="4">
        <v>251</v>
      </c>
      <c r="AV101" s="4">
        <v>27</v>
      </c>
      <c r="AW101" s="4">
        <v>156</v>
      </c>
      <c r="AX101" s="4">
        <v>1302</v>
      </c>
      <c r="AY101" s="4">
        <v>15</v>
      </c>
      <c r="AZ101" s="4">
        <v>110</v>
      </c>
      <c r="BA101" s="4">
        <v>76</v>
      </c>
      <c r="BB101" s="4">
        <v>19</v>
      </c>
      <c r="BC101" s="4">
        <v>13</v>
      </c>
      <c r="BD101" s="4">
        <v>64</v>
      </c>
      <c r="BE101" s="4">
        <v>2</v>
      </c>
      <c r="BF101" s="4">
        <v>0</v>
      </c>
      <c r="BG101" s="4">
        <v>1</v>
      </c>
      <c r="BH101" s="4">
        <v>1</v>
      </c>
      <c r="BI101" s="4">
        <v>13</v>
      </c>
      <c r="BJ101" s="4">
        <v>0</v>
      </c>
      <c r="BK101" s="4">
        <v>5</v>
      </c>
      <c r="BL101" s="4">
        <v>3</v>
      </c>
      <c r="BM101" s="4">
        <v>1</v>
      </c>
      <c r="BN101" s="4">
        <v>0</v>
      </c>
      <c r="BO101" s="4">
        <f t="shared" si="14"/>
        <v>103</v>
      </c>
      <c r="BP101" s="4">
        <v>398</v>
      </c>
      <c r="BQ101" s="4">
        <f t="shared" si="15"/>
        <v>451</v>
      </c>
      <c r="BR101" s="27">
        <v>14712</v>
      </c>
      <c r="BS101" s="4">
        <f t="shared" si="16"/>
        <v>14712</v>
      </c>
      <c r="BT101" s="3">
        <v>0</v>
      </c>
      <c r="BU101" s="28">
        <v>33110</v>
      </c>
      <c r="BW101" s="4">
        <f t="shared" si="18"/>
        <v>159021</v>
      </c>
      <c r="BX101" s="22">
        <f t="shared" si="25"/>
        <v>0.22139697072106679</v>
      </c>
      <c r="BY101" s="4">
        <v>6260</v>
      </c>
      <c r="BZ101" s="4">
        <f t="shared" si="24"/>
        <v>8452</v>
      </c>
      <c r="CA101" s="4">
        <f t="shared" si="26"/>
        <v>99284</v>
      </c>
      <c r="CD101" s="4">
        <f t="shared" si="19"/>
        <v>37156</v>
      </c>
      <c r="CE101" s="4">
        <f t="shared" si="20"/>
        <v>14433</v>
      </c>
      <c r="CF101" s="4">
        <f t="shared" si="21"/>
        <v>6549</v>
      </c>
      <c r="CG101" s="4">
        <f t="shared" si="22"/>
        <v>4816</v>
      </c>
      <c r="CH101" s="4">
        <f t="shared" si="23"/>
        <v>5458</v>
      </c>
      <c r="CZ101" s="70">
        <v>33086</v>
      </c>
      <c r="DA101" s="5">
        <f t="shared" si="11"/>
        <v>11100.708333333334</v>
      </c>
      <c r="DB101" s="5">
        <f t="shared" si="17"/>
        <v>13251.75</v>
      </c>
      <c r="DC101" s="72">
        <f t="shared" si="12"/>
        <v>14712</v>
      </c>
    </row>
    <row r="102" spans="2:107" x14ac:dyDescent="0.3">
      <c r="B102" s="47" t="s">
        <v>179</v>
      </c>
      <c r="C102" s="19" t="s">
        <v>439</v>
      </c>
      <c r="D102" s="4">
        <v>62</v>
      </c>
      <c r="E102" s="4">
        <v>509</v>
      </c>
      <c r="F102" s="4">
        <v>549</v>
      </c>
      <c r="G102" s="4">
        <v>80</v>
      </c>
      <c r="H102" s="4">
        <v>4183</v>
      </c>
      <c r="I102" s="4">
        <v>470</v>
      </c>
      <c r="J102" s="4">
        <v>87</v>
      </c>
      <c r="K102" s="4">
        <v>15</v>
      </c>
      <c r="L102" s="4">
        <v>312</v>
      </c>
      <c r="M102" s="4">
        <v>127</v>
      </c>
      <c r="N102" s="4">
        <v>233</v>
      </c>
      <c r="O102" s="4">
        <v>488</v>
      </c>
      <c r="P102" s="4">
        <v>310</v>
      </c>
      <c r="Q102" s="4">
        <v>109</v>
      </c>
      <c r="R102" s="4">
        <v>113</v>
      </c>
      <c r="S102" s="4">
        <v>151</v>
      </c>
      <c r="T102" s="4">
        <v>47</v>
      </c>
      <c r="U102" s="4">
        <v>106</v>
      </c>
      <c r="V102" s="4">
        <v>34</v>
      </c>
      <c r="W102" s="4">
        <v>115</v>
      </c>
      <c r="X102" s="4">
        <v>173</v>
      </c>
      <c r="Y102" s="4">
        <v>234</v>
      </c>
      <c r="Z102" s="4">
        <v>224</v>
      </c>
      <c r="AA102" s="4">
        <v>41</v>
      </c>
      <c r="AB102" s="4">
        <v>141</v>
      </c>
      <c r="AC102" s="4">
        <v>439</v>
      </c>
      <c r="AD102" s="4">
        <v>82</v>
      </c>
      <c r="AE102" s="4">
        <v>184</v>
      </c>
      <c r="AF102" s="4">
        <v>57</v>
      </c>
      <c r="AG102" s="4">
        <v>163</v>
      </c>
      <c r="AH102" s="4">
        <v>122</v>
      </c>
      <c r="AI102" s="4">
        <v>261</v>
      </c>
      <c r="AJ102" s="4">
        <v>97</v>
      </c>
      <c r="AK102" s="4">
        <v>87</v>
      </c>
      <c r="AL102" s="4">
        <v>192</v>
      </c>
      <c r="AM102" s="4">
        <v>143</v>
      </c>
      <c r="AN102" s="4">
        <v>1519</v>
      </c>
      <c r="AO102" s="4">
        <v>165</v>
      </c>
      <c r="AP102" s="4">
        <v>32</v>
      </c>
      <c r="AQ102" s="4">
        <v>56</v>
      </c>
      <c r="AR102" s="4">
        <v>61</v>
      </c>
      <c r="AS102" s="4">
        <v>92</v>
      </c>
      <c r="AT102" s="4">
        <v>664</v>
      </c>
      <c r="AU102" s="4">
        <v>294</v>
      </c>
      <c r="AV102" s="4">
        <v>25</v>
      </c>
      <c r="AW102" s="4">
        <v>222</v>
      </c>
      <c r="AX102" s="4">
        <v>1350</v>
      </c>
      <c r="AY102" s="4">
        <v>24</v>
      </c>
      <c r="AZ102" s="4">
        <v>147</v>
      </c>
      <c r="BA102" s="4">
        <v>94</v>
      </c>
      <c r="BB102" s="4">
        <v>15</v>
      </c>
      <c r="BC102" s="4">
        <v>16</v>
      </c>
      <c r="BD102" s="4">
        <v>75</v>
      </c>
      <c r="BE102" s="4">
        <v>4</v>
      </c>
      <c r="BF102" s="4">
        <v>0</v>
      </c>
      <c r="BG102" s="4">
        <v>0</v>
      </c>
      <c r="BH102" s="4">
        <v>1</v>
      </c>
      <c r="BI102" s="4">
        <v>22</v>
      </c>
      <c r="BJ102" s="4">
        <v>0</v>
      </c>
      <c r="BK102" s="4">
        <v>5</v>
      </c>
      <c r="BL102" s="4">
        <v>4</v>
      </c>
      <c r="BM102" s="4">
        <v>0</v>
      </c>
      <c r="BN102" s="4">
        <v>0</v>
      </c>
      <c r="BO102" s="4">
        <f t="shared" si="14"/>
        <v>127</v>
      </c>
      <c r="BP102" s="4">
        <v>111</v>
      </c>
      <c r="BQ102" s="4">
        <f t="shared" si="15"/>
        <v>482</v>
      </c>
      <c r="BR102" s="27">
        <v>16220</v>
      </c>
      <c r="BS102" s="4">
        <f t="shared" si="16"/>
        <v>16220</v>
      </c>
      <c r="BT102" s="3">
        <v>0</v>
      </c>
      <c r="BU102" s="28">
        <v>33145</v>
      </c>
      <c r="BW102" s="4">
        <f t="shared" si="18"/>
        <v>159430</v>
      </c>
      <c r="BX102" s="22">
        <f t="shared" si="25"/>
        <v>0.17506154277038277</v>
      </c>
      <c r="BY102" s="4">
        <v>1556</v>
      </c>
      <c r="BZ102" s="4">
        <f t="shared" si="24"/>
        <v>14664</v>
      </c>
      <c r="CA102" s="4">
        <f t="shared" si="26"/>
        <v>103504</v>
      </c>
      <c r="CD102" s="4">
        <f t="shared" si="19"/>
        <v>37735</v>
      </c>
      <c r="CE102" s="4">
        <f t="shared" si="20"/>
        <v>14511</v>
      </c>
      <c r="CF102" s="4">
        <f t="shared" si="21"/>
        <v>6543</v>
      </c>
      <c r="CG102" s="4">
        <f t="shared" si="22"/>
        <v>4904</v>
      </c>
      <c r="CH102" s="4">
        <f t="shared" si="23"/>
        <v>5436</v>
      </c>
      <c r="CZ102" s="70">
        <v>33117</v>
      </c>
      <c r="DA102" s="5">
        <f t="shared" si="11"/>
        <v>11298.888888888889</v>
      </c>
      <c r="DB102" s="5">
        <f t="shared" si="17"/>
        <v>13285.833333333334</v>
      </c>
      <c r="DC102" s="72">
        <f t="shared" si="12"/>
        <v>16220</v>
      </c>
    </row>
    <row r="103" spans="2:107" x14ac:dyDescent="0.3">
      <c r="B103" s="47" t="s">
        <v>180</v>
      </c>
      <c r="C103" s="19" t="s">
        <v>440</v>
      </c>
      <c r="D103" s="4">
        <v>49</v>
      </c>
      <c r="E103" s="4">
        <v>466</v>
      </c>
      <c r="F103" s="4">
        <v>480</v>
      </c>
      <c r="G103" s="4">
        <v>57</v>
      </c>
      <c r="H103" s="4">
        <v>3786</v>
      </c>
      <c r="I103" s="4">
        <v>407</v>
      </c>
      <c r="J103" s="4">
        <v>83</v>
      </c>
      <c r="K103" s="4">
        <v>10</v>
      </c>
      <c r="L103" s="4">
        <v>279</v>
      </c>
      <c r="M103" s="4">
        <v>121</v>
      </c>
      <c r="N103" s="4">
        <v>197</v>
      </c>
      <c r="O103" s="4">
        <v>460</v>
      </c>
      <c r="P103" s="4">
        <v>277</v>
      </c>
      <c r="Q103" s="4">
        <v>109</v>
      </c>
      <c r="R103" s="4">
        <v>97</v>
      </c>
      <c r="S103" s="4">
        <v>143</v>
      </c>
      <c r="T103" s="4">
        <v>30</v>
      </c>
      <c r="U103" s="4">
        <v>114</v>
      </c>
      <c r="V103" s="4">
        <v>34</v>
      </c>
      <c r="W103" s="4">
        <v>101</v>
      </c>
      <c r="X103" s="4">
        <v>157</v>
      </c>
      <c r="Y103" s="4">
        <v>222</v>
      </c>
      <c r="Z103" s="4">
        <v>167</v>
      </c>
      <c r="AA103" s="4">
        <v>36</v>
      </c>
      <c r="AB103" s="4">
        <v>126</v>
      </c>
      <c r="AC103" s="4">
        <v>443</v>
      </c>
      <c r="AD103" s="4">
        <v>77</v>
      </c>
      <c r="AE103" s="4">
        <v>185</v>
      </c>
      <c r="AF103" s="4">
        <v>61</v>
      </c>
      <c r="AG103" s="4">
        <v>140</v>
      </c>
      <c r="AH103" s="4">
        <v>123</v>
      </c>
      <c r="AI103" s="4">
        <v>242</v>
      </c>
      <c r="AJ103" s="4">
        <v>118</v>
      </c>
      <c r="AK103" s="4">
        <v>63</v>
      </c>
      <c r="AL103" s="4">
        <v>189</v>
      </c>
      <c r="AM103" s="4">
        <v>125</v>
      </c>
      <c r="AN103" s="4">
        <v>1551</v>
      </c>
      <c r="AO103" s="4">
        <v>126</v>
      </c>
      <c r="AP103" s="4">
        <v>19</v>
      </c>
      <c r="AQ103" s="4">
        <v>66</v>
      </c>
      <c r="AR103" s="4">
        <v>50</v>
      </c>
      <c r="AS103" s="4">
        <v>64</v>
      </c>
      <c r="AT103" s="4">
        <v>639</v>
      </c>
      <c r="AU103" s="4">
        <v>222</v>
      </c>
      <c r="AV103" s="4">
        <v>26</v>
      </c>
      <c r="AW103" s="4">
        <v>175</v>
      </c>
      <c r="AX103" s="4">
        <v>1350</v>
      </c>
      <c r="AY103" s="4">
        <v>12</v>
      </c>
      <c r="AZ103" s="4">
        <v>107</v>
      </c>
      <c r="BA103" s="4">
        <v>83</v>
      </c>
      <c r="BB103" s="4">
        <v>17</v>
      </c>
      <c r="BC103" s="4">
        <v>19</v>
      </c>
      <c r="BD103" s="4">
        <v>79</v>
      </c>
      <c r="BE103" s="4">
        <v>2</v>
      </c>
      <c r="BF103" s="4">
        <v>0</v>
      </c>
      <c r="BG103" s="4">
        <v>1</v>
      </c>
      <c r="BH103" s="4">
        <v>0</v>
      </c>
      <c r="BI103" s="4">
        <v>13</v>
      </c>
      <c r="BJ103" s="4">
        <v>0</v>
      </c>
      <c r="BK103" s="4">
        <v>4</v>
      </c>
      <c r="BL103" s="4">
        <v>5</v>
      </c>
      <c r="BM103" s="4">
        <v>1</v>
      </c>
      <c r="BN103" s="4">
        <v>1</v>
      </c>
      <c r="BO103" s="4">
        <f t="shared" si="14"/>
        <v>125</v>
      </c>
      <c r="BP103" s="4">
        <v>129</v>
      </c>
      <c r="BQ103" s="4">
        <f t="shared" si="15"/>
        <v>475</v>
      </c>
      <c r="BR103" s="27">
        <v>15010</v>
      </c>
      <c r="BS103" s="4">
        <f t="shared" si="16"/>
        <v>15010</v>
      </c>
      <c r="BT103" s="3">
        <v>0</v>
      </c>
      <c r="BU103" s="28">
        <v>33173</v>
      </c>
      <c r="BW103" s="4">
        <f t="shared" si="18"/>
        <v>161127</v>
      </c>
      <c r="BX103" s="22">
        <f t="shared" si="25"/>
        <v>0.16605756218293388</v>
      </c>
      <c r="BY103" s="4">
        <v>4530</v>
      </c>
      <c r="BZ103" s="4">
        <f t="shared" si="24"/>
        <v>10480</v>
      </c>
      <c r="CA103" s="4">
        <f t="shared" si="26"/>
        <v>106945</v>
      </c>
      <c r="CD103" s="4">
        <f t="shared" si="19"/>
        <v>38482</v>
      </c>
      <c r="CE103" s="4">
        <f t="shared" si="20"/>
        <v>14837</v>
      </c>
      <c r="CF103" s="4">
        <f t="shared" si="21"/>
        <v>6631</v>
      </c>
      <c r="CG103" s="4">
        <f t="shared" si="22"/>
        <v>5015</v>
      </c>
      <c r="CH103" s="4">
        <f t="shared" si="23"/>
        <v>5401</v>
      </c>
      <c r="CZ103" s="70">
        <v>33147</v>
      </c>
      <c r="DA103" s="5">
        <f t="shared" ref="DA103:DA166" si="27">AVERAGE(BS68:BS103)</f>
        <v>11442.888888888889</v>
      </c>
      <c r="DB103" s="5">
        <f t="shared" si="17"/>
        <v>13427.25</v>
      </c>
      <c r="DC103" s="72">
        <f t="shared" ref="DC103:DC166" si="28">BS103</f>
        <v>15010</v>
      </c>
    </row>
    <row r="104" spans="2:107" x14ac:dyDescent="0.3">
      <c r="B104" s="47" t="s">
        <v>181</v>
      </c>
      <c r="C104" s="19" t="s">
        <v>441</v>
      </c>
      <c r="D104" s="4">
        <v>42</v>
      </c>
      <c r="E104" s="4">
        <v>363</v>
      </c>
      <c r="F104" s="4">
        <v>389</v>
      </c>
      <c r="G104" s="4">
        <v>43</v>
      </c>
      <c r="H104" s="4">
        <v>3234</v>
      </c>
      <c r="I104" s="4">
        <v>327</v>
      </c>
      <c r="J104" s="4">
        <v>67</v>
      </c>
      <c r="K104" s="4">
        <v>12</v>
      </c>
      <c r="L104" s="4">
        <v>249</v>
      </c>
      <c r="M104" s="4">
        <v>101</v>
      </c>
      <c r="N104" s="4">
        <v>172</v>
      </c>
      <c r="O104" s="4">
        <v>406</v>
      </c>
      <c r="P104" s="4">
        <v>225</v>
      </c>
      <c r="Q104" s="4">
        <v>75</v>
      </c>
      <c r="R104" s="4">
        <v>84</v>
      </c>
      <c r="S104" s="4">
        <v>136</v>
      </c>
      <c r="T104" s="4">
        <v>39</v>
      </c>
      <c r="U104" s="4">
        <v>77</v>
      </c>
      <c r="V104" s="4">
        <v>29</v>
      </c>
      <c r="W104" s="4">
        <v>78</v>
      </c>
      <c r="X104" s="4">
        <v>116</v>
      </c>
      <c r="Y104" s="4">
        <v>150</v>
      </c>
      <c r="Z104" s="4">
        <v>167</v>
      </c>
      <c r="AA104" s="4">
        <v>33</v>
      </c>
      <c r="AB104" s="4">
        <v>128</v>
      </c>
      <c r="AC104" s="4">
        <v>356</v>
      </c>
      <c r="AD104" s="4">
        <v>61</v>
      </c>
      <c r="AE104" s="4">
        <v>146</v>
      </c>
      <c r="AF104" s="4">
        <v>32</v>
      </c>
      <c r="AG104" s="4">
        <v>107</v>
      </c>
      <c r="AH104" s="4">
        <v>107</v>
      </c>
      <c r="AI104" s="4">
        <v>168</v>
      </c>
      <c r="AJ104" s="4">
        <v>79</v>
      </c>
      <c r="AK104" s="4">
        <v>69</v>
      </c>
      <c r="AL104" s="4">
        <v>143</v>
      </c>
      <c r="AM104" s="4">
        <v>110</v>
      </c>
      <c r="AN104" s="4">
        <v>1197</v>
      </c>
      <c r="AO104" s="4">
        <v>118</v>
      </c>
      <c r="AP104" s="4">
        <v>12</v>
      </c>
      <c r="AQ104" s="4">
        <v>48</v>
      </c>
      <c r="AR104" s="4">
        <v>41</v>
      </c>
      <c r="AS104" s="4">
        <v>55</v>
      </c>
      <c r="AT104" s="4">
        <v>481</v>
      </c>
      <c r="AU104" s="4">
        <v>184</v>
      </c>
      <c r="AV104" s="4">
        <v>23</v>
      </c>
      <c r="AW104" s="4">
        <v>134</v>
      </c>
      <c r="AX104" s="4">
        <v>1164</v>
      </c>
      <c r="AY104" s="4">
        <v>12</v>
      </c>
      <c r="AZ104" s="4">
        <v>114</v>
      </c>
      <c r="BA104" s="4">
        <v>69</v>
      </c>
      <c r="BB104" s="4">
        <v>11</v>
      </c>
      <c r="BC104" s="4">
        <v>20</v>
      </c>
      <c r="BD104" s="4">
        <v>64</v>
      </c>
      <c r="BE104" s="4">
        <v>6</v>
      </c>
      <c r="BF104" s="4">
        <v>1</v>
      </c>
      <c r="BG104" s="4">
        <v>0</v>
      </c>
      <c r="BH104" s="4">
        <v>0</v>
      </c>
      <c r="BI104" s="4">
        <v>12</v>
      </c>
      <c r="BJ104" s="4">
        <v>1</v>
      </c>
      <c r="BK104" s="4">
        <v>0</v>
      </c>
      <c r="BL104" s="4">
        <v>0</v>
      </c>
      <c r="BM104" s="4">
        <v>0</v>
      </c>
      <c r="BN104" s="4">
        <v>0</v>
      </c>
      <c r="BO104" s="4">
        <f t="shared" si="14"/>
        <v>104</v>
      </c>
      <c r="BP104" s="4">
        <v>82</v>
      </c>
      <c r="BQ104" s="4">
        <f t="shared" si="15"/>
        <v>385</v>
      </c>
      <c r="BR104" s="27">
        <v>12354</v>
      </c>
      <c r="BS104" s="4">
        <f t="shared" si="16"/>
        <v>12354</v>
      </c>
      <c r="BT104" s="3">
        <v>0</v>
      </c>
      <c r="BU104" s="28">
        <v>33201</v>
      </c>
      <c r="BW104" s="4">
        <f t="shared" si="18"/>
        <v>162374</v>
      </c>
      <c r="BX104" s="22">
        <f t="shared" si="25"/>
        <v>0.15837459157903755</v>
      </c>
      <c r="BY104" s="4">
        <v>2912</v>
      </c>
      <c r="BZ104" s="4">
        <f t="shared" si="24"/>
        <v>9442</v>
      </c>
      <c r="CA104" s="4">
        <f t="shared" si="26"/>
        <v>110798</v>
      </c>
      <c r="CD104" s="4">
        <f t="shared" si="19"/>
        <v>39165</v>
      </c>
      <c r="CE104" s="4">
        <f t="shared" si="20"/>
        <v>15032</v>
      </c>
      <c r="CF104" s="4">
        <f t="shared" si="21"/>
        <v>6643</v>
      </c>
      <c r="CG104" s="4">
        <f t="shared" si="22"/>
        <v>5122</v>
      </c>
      <c r="CH104" s="4">
        <f t="shared" si="23"/>
        <v>5434</v>
      </c>
      <c r="CZ104" s="70">
        <v>33178</v>
      </c>
      <c r="DA104" s="5">
        <f t="shared" si="27"/>
        <v>11574.527777777777</v>
      </c>
      <c r="DB104" s="5">
        <f t="shared" si="17"/>
        <v>13531.166666666666</v>
      </c>
      <c r="DC104" s="72">
        <f t="shared" si="28"/>
        <v>12354</v>
      </c>
    </row>
    <row r="105" spans="2:107" x14ac:dyDescent="0.3">
      <c r="B105" s="47" t="s">
        <v>182</v>
      </c>
      <c r="C105" s="19" t="s">
        <v>442</v>
      </c>
      <c r="D105" s="4">
        <v>56</v>
      </c>
      <c r="E105" s="4">
        <v>428</v>
      </c>
      <c r="F105" s="4">
        <v>418</v>
      </c>
      <c r="G105" s="4">
        <v>49</v>
      </c>
      <c r="H105" s="4">
        <v>3068</v>
      </c>
      <c r="I105" s="4">
        <v>368</v>
      </c>
      <c r="J105" s="4">
        <v>74</v>
      </c>
      <c r="K105" s="4">
        <v>3</v>
      </c>
      <c r="L105" s="4">
        <v>244</v>
      </c>
      <c r="M105" s="4">
        <v>139</v>
      </c>
      <c r="N105" s="4">
        <v>168</v>
      </c>
      <c r="O105" s="4">
        <v>452</v>
      </c>
      <c r="P105" s="4">
        <v>233</v>
      </c>
      <c r="Q105" s="4">
        <v>84</v>
      </c>
      <c r="R105" s="4">
        <v>78</v>
      </c>
      <c r="S105" s="4">
        <v>152</v>
      </c>
      <c r="T105" s="4">
        <v>30</v>
      </c>
      <c r="U105" s="4">
        <v>88</v>
      </c>
      <c r="V105" s="4">
        <v>35</v>
      </c>
      <c r="W105" s="4">
        <v>68</v>
      </c>
      <c r="X105" s="4">
        <v>138</v>
      </c>
      <c r="Y105" s="4">
        <v>163</v>
      </c>
      <c r="Z105" s="4">
        <v>152</v>
      </c>
      <c r="AA105" s="4">
        <v>29</v>
      </c>
      <c r="AB105" s="4">
        <v>108</v>
      </c>
      <c r="AC105" s="4">
        <v>321</v>
      </c>
      <c r="AD105" s="4">
        <v>60</v>
      </c>
      <c r="AE105" s="4">
        <v>177</v>
      </c>
      <c r="AF105" s="4">
        <v>50</v>
      </c>
      <c r="AG105" s="4">
        <v>103</v>
      </c>
      <c r="AH105" s="4">
        <v>101</v>
      </c>
      <c r="AI105" s="4">
        <v>165</v>
      </c>
      <c r="AJ105" s="4">
        <v>82</v>
      </c>
      <c r="AK105" s="4">
        <v>61</v>
      </c>
      <c r="AL105" s="4">
        <v>146</v>
      </c>
      <c r="AM105" s="4">
        <v>105</v>
      </c>
      <c r="AN105" s="4">
        <v>1398</v>
      </c>
      <c r="AO105" s="4">
        <v>118</v>
      </c>
      <c r="AP105" s="4">
        <v>20</v>
      </c>
      <c r="AQ105" s="4">
        <v>51</v>
      </c>
      <c r="AR105" s="4">
        <v>41</v>
      </c>
      <c r="AS105" s="4">
        <v>54</v>
      </c>
      <c r="AT105" s="4">
        <v>516</v>
      </c>
      <c r="AU105" s="4">
        <v>204</v>
      </c>
      <c r="AV105" s="4">
        <v>17</v>
      </c>
      <c r="AW105" s="4">
        <v>171</v>
      </c>
      <c r="AX105" s="4">
        <v>1309</v>
      </c>
      <c r="AY105" s="4">
        <v>16</v>
      </c>
      <c r="AZ105" s="4">
        <v>99</v>
      </c>
      <c r="BA105" s="4">
        <v>73</v>
      </c>
      <c r="BB105" s="4">
        <v>10</v>
      </c>
      <c r="BC105" s="4">
        <v>20</v>
      </c>
      <c r="BD105" s="4">
        <v>69</v>
      </c>
      <c r="BE105" s="4">
        <v>0</v>
      </c>
      <c r="BF105" s="4">
        <v>0</v>
      </c>
      <c r="BG105" s="4">
        <v>0</v>
      </c>
      <c r="BH105" s="4">
        <v>1</v>
      </c>
      <c r="BI105" s="4">
        <v>16</v>
      </c>
      <c r="BJ105" s="4">
        <v>0</v>
      </c>
      <c r="BK105" s="4">
        <v>8</v>
      </c>
      <c r="BL105" s="4">
        <v>1</v>
      </c>
      <c r="BM105" s="4">
        <v>0</v>
      </c>
      <c r="BN105" s="4">
        <v>0</v>
      </c>
      <c r="BO105" s="4">
        <f t="shared" si="14"/>
        <v>115</v>
      </c>
      <c r="BP105" s="4">
        <v>116</v>
      </c>
      <c r="BQ105" s="4">
        <f t="shared" si="15"/>
        <v>394</v>
      </c>
      <c r="BR105" s="27">
        <v>12918</v>
      </c>
      <c r="BS105" s="4">
        <f t="shared" si="16"/>
        <v>12918</v>
      </c>
      <c r="BT105" s="3">
        <v>0</v>
      </c>
      <c r="BU105" s="28">
        <v>33236</v>
      </c>
      <c r="BW105" s="4">
        <f t="shared" si="18"/>
        <v>161295</v>
      </c>
      <c r="BX105" s="22">
        <f t="shared" si="25"/>
        <v>0.12479079497907941</v>
      </c>
      <c r="BY105" s="4">
        <v>2501</v>
      </c>
      <c r="BZ105" s="4">
        <f t="shared" si="24"/>
        <v>10417</v>
      </c>
      <c r="CA105" s="4">
        <f t="shared" si="26"/>
        <v>112016</v>
      </c>
      <c r="CD105" s="4">
        <f t="shared" si="19"/>
        <v>39160</v>
      </c>
      <c r="CE105" s="4">
        <f t="shared" si="20"/>
        <v>15103</v>
      </c>
      <c r="CF105" s="4">
        <f t="shared" si="21"/>
        <v>6597</v>
      </c>
      <c r="CG105" s="4">
        <f t="shared" si="22"/>
        <v>5150</v>
      </c>
      <c r="CH105" s="4">
        <f t="shared" si="23"/>
        <v>5377</v>
      </c>
      <c r="CZ105" s="70">
        <v>33208</v>
      </c>
      <c r="DA105" s="5">
        <f t="shared" si="27"/>
        <v>11694.777777777777</v>
      </c>
      <c r="DB105" s="5">
        <f t="shared" si="17"/>
        <v>13441.25</v>
      </c>
      <c r="DC105" s="72">
        <f t="shared" si="28"/>
        <v>12918</v>
      </c>
    </row>
    <row r="106" spans="2:107" x14ac:dyDescent="0.3">
      <c r="B106" s="47" t="s">
        <v>183</v>
      </c>
      <c r="C106" s="19" t="s">
        <v>443</v>
      </c>
      <c r="D106" s="4">
        <v>61</v>
      </c>
      <c r="E106" s="4">
        <v>334</v>
      </c>
      <c r="F106" s="4">
        <v>381</v>
      </c>
      <c r="G106" s="4">
        <v>48</v>
      </c>
      <c r="H106" s="4">
        <v>2915</v>
      </c>
      <c r="I106" s="4">
        <v>349</v>
      </c>
      <c r="J106" s="4">
        <v>57</v>
      </c>
      <c r="K106" s="4">
        <v>3</v>
      </c>
      <c r="L106" s="4">
        <v>227</v>
      </c>
      <c r="M106" s="4">
        <v>128</v>
      </c>
      <c r="N106" s="4">
        <v>156</v>
      </c>
      <c r="O106" s="4">
        <v>417</v>
      </c>
      <c r="P106" s="4">
        <v>191</v>
      </c>
      <c r="Q106" s="4">
        <v>62</v>
      </c>
      <c r="R106" s="4">
        <v>74</v>
      </c>
      <c r="S106" s="4">
        <v>107</v>
      </c>
      <c r="T106" s="4">
        <v>34</v>
      </c>
      <c r="U106" s="4">
        <v>72</v>
      </c>
      <c r="V106" s="4">
        <v>20</v>
      </c>
      <c r="W106" s="4">
        <v>75</v>
      </c>
      <c r="X106" s="4">
        <v>118</v>
      </c>
      <c r="Y106" s="4">
        <v>155</v>
      </c>
      <c r="Z106" s="4">
        <v>146</v>
      </c>
      <c r="AA106" s="4">
        <v>39</v>
      </c>
      <c r="AB106" s="4">
        <v>114</v>
      </c>
      <c r="AC106" s="4">
        <v>334</v>
      </c>
      <c r="AD106" s="4">
        <v>44</v>
      </c>
      <c r="AE106" s="4">
        <v>134</v>
      </c>
      <c r="AF106" s="4">
        <v>39</v>
      </c>
      <c r="AG106" s="4">
        <v>77</v>
      </c>
      <c r="AH106" s="4">
        <v>102</v>
      </c>
      <c r="AI106" s="4">
        <v>176</v>
      </c>
      <c r="AJ106" s="4">
        <v>77</v>
      </c>
      <c r="AK106" s="4">
        <v>47</v>
      </c>
      <c r="AL106" s="4">
        <v>113</v>
      </c>
      <c r="AM106" s="4">
        <v>82</v>
      </c>
      <c r="AN106" s="4">
        <v>1158</v>
      </c>
      <c r="AO106" s="4">
        <v>125</v>
      </c>
      <c r="AP106" s="4">
        <v>17</v>
      </c>
      <c r="AQ106" s="4">
        <v>47</v>
      </c>
      <c r="AR106" s="4">
        <v>47</v>
      </c>
      <c r="AS106" s="4">
        <v>56</v>
      </c>
      <c r="AT106" s="4">
        <v>464</v>
      </c>
      <c r="AU106" s="4">
        <v>187</v>
      </c>
      <c r="AV106" s="4">
        <v>19</v>
      </c>
      <c r="AW106" s="4">
        <v>148</v>
      </c>
      <c r="AX106" s="4">
        <v>1177</v>
      </c>
      <c r="AY106" s="4">
        <v>15</v>
      </c>
      <c r="AZ106" s="4">
        <v>120</v>
      </c>
      <c r="BA106" s="4">
        <v>78</v>
      </c>
      <c r="BB106" s="4">
        <v>20</v>
      </c>
      <c r="BC106" s="4">
        <v>20</v>
      </c>
      <c r="BD106" s="4">
        <v>62</v>
      </c>
      <c r="BE106" s="4">
        <v>2</v>
      </c>
      <c r="BF106" s="4">
        <v>0</v>
      </c>
      <c r="BG106" s="4">
        <v>0</v>
      </c>
      <c r="BH106" s="4">
        <v>0</v>
      </c>
      <c r="BI106" s="4">
        <v>17</v>
      </c>
      <c r="BJ106" s="4">
        <v>0</v>
      </c>
      <c r="BK106" s="4">
        <v>3</v>
      </c>
      <c r="BL106" s="4">
        <v>2</v>
      </c>
      <c r="BM106" s="4">
        <v>2</v>
      </c>
      <c r="BN106" s="4">
        <v>0</v>
      </c>
      <c r="BO106" s="4">
        <v>108</v>
      </c>
      <c r="BP106" s="4">
        <v>100</v>
      </c>
      <c r="BQ106" s="4">
        <v>331</v>
      </c>
      <c r="BR106" s="27">
        <v>11725</v>
      </c>
      <c r="BS106" s="4">
        <f t="shared" si="16"/>
        <v>11725</v>
      </c>
      <c r="BT106" s="3">
        <v>0</v>
      </c>
      <c r="BU106" s="28">
        <v>33264</v>
      </c>
      <c r="BW106" s="4">
        <f t="shared" si="18"/>
        <v>161099</v>
      </c>
      <c r="BX106" s="22">
        <f t="shared" si="25"/>
        <v>0.10833700258682377</v>
      </c>
      <c r="BY106" s="4">
        <v>6147</v>
      </c>
      <c r="BZ106" s="4">
        <f t="shared" si="24"/>
        <v>5578</v>
      </c>
      <c r="CA106" s="4">
        <f t="shared" si="26"/>
        <v>110780</v>
      </c>
      <c r="CD106" s="4">
        <f t="shared" si="19"/>
        <v>39324</v>
      </c>
      <c r="CE106" s="4">
        <f t="shared" si="20"/>
        <v>15169</v>
      </c>
      <c r="CF106" s="4">
        <f t="shared" si="21"/>
        <v>6601</v>
      </c>
      <c r="CG106" s="4">
        <f t="shared" si="22"/>
        <v>5179</v>
      </c>
      <c r="CH106" s="4">
        <f t="shared" si="23"/>
        <v>5394</v>
      </c>
      <c r="CZ106" s="70">
        <v>33239</v>
      </c>
      <c r="DA106" s="5">
        <f t="shared" si="27"/>
        <v>11795.305555555555</v>
      </c>
      <c r="DB106" s="5">
        <f t="shared" si="17"/>
        <v>13424.916666666666</v>
      </c>
      <c r="DC106" s="72">
        <f t="shared" si="28"/>
        <v>11725</v>
      </c>
    </row>
    <row r="107" spans="2:107" x14ac:dyDescent="0.3">
      <c r="B107" s="47" t="s">
        <v>184</v>
      </c>
      <c r="C107" s="19" t="s">
        <v>444</v>
      </c>
      <c r="D107" s="4">
        <v>52</v>
      </c>
      <c r="E107" s="4">
        <v>353</v>
      </c>
      <c r="F107" s="4">
        <v>416</v>
      </c>
      <c r="G107" s="4">
        <v>57</v>
      </c>
      <c r="H107" s="4">
        <v>2980</v>
      </c>
      <c r="I107" s="4">
        <v>349</v>
      </c>
      <c r="J107" s="4">
        <v>54</v>
      </c>
      <c r="K107" s="4">
        <v>5</v>
      </c>
      <c r="L107" s="4">
        <v>269</v>
      </c>
      <c r="M107" s="4">
        <v>145</v>
      </c>
      <c r="N107" s="4">
        <v>145</v>
      </c>
      <c r="O107" s="4">
        <v>473</v>
      </c>
      <c r="P107" s="4">
        <v>205</v>
      </c>
      <c r="Q107" s="4">
        <v>63</v>
      </c>
      <c r="R107" s="4">
        <v>87</v>
      </c>
      <c r="S107" s="4">
        <v>101</v>
      </c>
      <c r="T107" s="4">
        <v>29</v>
      </c>
      <c r="U107" s="4">
        <v>93</v>
      </c>
      <c r="V107" s="4">
        <v>31</v>
      </c>
      <c r="W107" s="4">
        <v>57</v>
      </c>
      <c r="X107" s="4">
        <v>148</v>
      </c>
      <c r="Y107" s="4">
        <v>167</v>
      </c>
      <c r="Z107" s="4">
        <v>161</v>
      </c>
      <c r="AA107" s="4">
        <v>31</v>
      </c>
      <c r="AB107" s="4">
        <v>115</v>
      </c>
      <c r="AC107" s="4">
        <v>324</v>
      </c>
      <c r="AD107" s="4">
        <v>58</v>
      </c>
      <c r="AE107" s="4">
        <v>135</v>
      </c>
      <c r="AF107" s="4">
        <v>43</v>
      </c>
      <c r="AG107" s="4">
        <v>93</v>
      </c>
      <c r="AH107" s="4">
        <v>122</v>
      </c>
      <c r="AI107" s="4">
        <v>157</v>
      </c>
      <c r="AJ107" s="4">
        <v>68</v>
      </c>
      <c r="AK107" s="4">
        <v>70</v>
      </c>
      <c r="AL107" s="4">
        <v>146</v>
      </c>
      <c r="AM107" s="4">
        <v>97</v>
      </c>
      <c r="AN107" s="4">
        <v>1261</v>
      </c>
      <c r="AO107" s="4">
        <v>110</v>
      </c>
      <c r="AP107" s="4">
        <v>20</v>
      </c>
      <c r="AQ107" s="4">
        <v>53</v>
      </c>
      <c r="AR107" s="4">
        <v>37</v>
      </c>
      <c r="AS107" s="4">
        <v>93</v>
      </c>
      <c r="AT107" s="4">
        <v>541</v>
      </c>
      <c r="AU107" s="4">
        <v>210</v>
      </c>
      <c r="AV107" s="4">
        <v>18</v>
      </c>
      <c r="AW107" s="4">
        <v>141</v>
      </c>
      <c r="AX107" s="4">
        <v>1399</v>
      </c>
      <c r="AY107" s="4">
        <v>15</v>
      </c>
      <c r="AZ107" s="4">
        <v>105</v>
      </c>
      <c r="BA107" s="4">
        <v>79</v>
      </c>
      <c r="BB107" s="4">
        <v>19</v>
      </c>
      <c r="BC107" s="4">
        <v>9</v>
      </c>
      <c r="BD107" s="4">
        <v>67</v>
      </c>
      <c r="BE107" s="4">
        <v>3</v>
      </c>
      <c r="BF107" s="4">
        <v>2</v>
      </c>
      <c r="BG107" s="4">
        <v>0</v>
      </c>
      <c r="BH107" s="4">
        <v>0</v>
      </c>
      <c r="BI107" s="4">
        <v>8</v>
      </c>
      <c r="BJ107" s="4">
        <v>0</v>
      </c>
      <c r="BK107" s="4">
        <v>1</v>
      </c>
      <c r="BL107" s="4">
        <v>0</v>
      </c>
      <c r="BM107" s="4">
        <v>0</v>
      </c>
      <c r="BN107" s="4">
        <v>0</v>
      </c>
      <c r="BO107" s="4">
        <f t="shared" ref="BO107:BO170" si="29">SUM(BC107:BN107)</f>
        <v>90</v>
      </c>
      <c r="BP107" s="4">
        <v>135</v>
      </c>
      <c r="BQ107" s="4">
        <f t="shared" ref="BQ107:BQ170" si="30">BR107-SUM(D107:BN107,BP107)</f>
        <v>357</v>
      </c>
      <c r="BR107" s="27">
        <v>12582</v>
      </c>
      <c r="BS107" s="4">
        <f t="shared" si="16"/>
        <v>12582</v>
      </c>
      <c r="BT107" s="3">
        <v>0</v>
      </c>
      <c r="BU107" s="28">
        <v>33292</v>
      </c>
      <c r="BW107" s="4">
        <f t="shared" si="18"/>
        <v>162988</v>
      </c>
      <c r="BX107" s="22">
        <f t="shared" si="25"/>
        <v>0.10366402806086183</v>
      </c>
      <c r="BY107" s="4">
        <v>8540</v>
      </c>
      <c r="BZ107" s="4">
        <f t="shared" si="24"/>
        <v>4042</v>
      </c>
      <c r="CA107" s="4">
        <f t="shared" si="26"/>
        <v>108289</v>
      </c>
      <c r="CD107" s="4">
        <f t="shared" si="19"/>
        <v>39811</v>
      </c>
      <c r="CE107" s="4">
        <f t="shared" si="20"/>
        <v>15513</v>
      </c>
      <c r="CF107" s="4">
        <f t="shared" si="21"/>
        <v>6744</v>
      </c>
      <c r="CG107" s="4">
        <f t="shared" si="22"/>
        <v>5278</v>
      </c>
      <c r="CH107" s="4">
        <f t="shared" si="23"/>
        <v>5508</v>
      </c>
      <c r="CZ107" s="70">
        <v>33270</v>
      </c>
      <c r="DA107" s="5">
        <f t="shared" si="27"/>
        <v>11911.222222222223</v>
      </c>
      <c r="DB107" s="5">
        <f t="shared" si="17"/>
        <v>13582.333333333334</v>
      </c>
      <c r="DC107" s="72">
        <f t="shared" si="28"/>
        <v>12582</v>
      </c>
    </row>
    <row r="108" spans="2:107" x14ac:dyDescent="0.3">
      <c r="B108" s="47" t="s">
        <v>185</v>
      </c>
      <c r="C108" s="19" t="s">
        <v>445</v>
      </c>
      <c r="D108" s="4">
        <v>67</v>
      </c>
      <c r="E108" s="4">
        <v>456</v>
      </c>
      <c r="F108" s="4">
        <v>521</v>
      </c>
      <c r="G108" s="4">
        <v>70</v>
      </c>
      <c r="H108" s="4">
        <v>3876</v>
      </c>
      <c r="I108" s="4">
        <v>408</v>
      </c>
      <c r="J108" s="4">
        <v>80</v>
      </c>
      <c r="K108" s="4">
        <v>10</v>
      </c>
      <c r="L108" s="4">
        <v>326</v>
      </c>
      <c r="M108" s="4">
        <v>153</v>
      </c>
      <c r="N108" s="4">
        <v>228</v>
      </c>
      <c r="O108" s="4">
        <v>554</v>
      </c>
      <c r="P108" s="4">
        <v>301</v>
      </c>
      <c r="Q108" s="4">
        <v>115</v>
      </c>
      <c r="R108" s="4">
        <v>115</v>
      </c>
      <c r="S108" s="4">
        <v>148</v>
      </c>
      <c r="T108" s="4">
        <v>37</v>
      </c>
      <c r="U108" s="4">
        <v>92</v>
      </c>
      <c r="V108" s="4">
        <v>44</v>
      </c>
      <c r="W108" s="4">
        <v>92</v>
      </c>
      <c r="X108" s="4">
        <v>172</v>
      </c>
      <c r="Y108" s="4">
        <v>193</v>
      </c>
      <c r="Z108" s="4">
        <v>192</v>
      </c>
      <c r="AA108" s="4">
        <v>38</v>
      </c>
      <c r="AB108" s="4">
        <v>151</v>
      </c>
      <c r="AC108" s="4">
        <v>419</v>
      </c>
      <c r="AD108" s="4">
        <v>82</v>
      </c>
      <c r="AE108" s="4">
        <v>226</v>
      </c>
      <c r="AF108" s="4">
        <v>59</v>
      </c>
      <c r="AG108" s="4">
        <v>133</v>
      </c>
      <c r="AH108" s="4">
        <v>138</v>
      </c>
      <c r="AI108" s="4">
        <v>251</v>
      </c>
      <c r="AJ108" s="4">
        <v>88</v>
      </c>
      <c r="AK108" s="4">
        <v>65</v>
      </c>
      <c r="AL108" s="4">
        <v>177</v>
      </c>
      <c r="AM108" s="4">
        <v>114</v>
      </c>
      <c r="AN108" s="4">
        <v>1684</v>
      </c>
      <c r="AO108" s="4">
        <v>141</v>
      </c>
      <c r="AP108" s="4">
        <v>17</v>
      </c>
      <c r="AQ108" s="4">
        <v>54</v>
      </c>
      <c r="AR108" s="4">
        <v>49</v>
      </c>
      <c r="AS108" s="4">
        <v>76</v>
      </c>
      <c r="AT108" s="4">
        <v>656</v>
      </c>
      <c r="AU108" s="4">
        <v>222</v>
      </c>
      <c r="AV108" s="4">
        <v>10</v>
      </c>
      <c r="AW108" s="4">
        <v>201</v>
      </c>
      <c r="AX108" s="4">
        <v>1744</v>
      </c>
      <c r="AY108" s="4">
        <v>15</v>
      </c>
      <c r="AZ108" s="4">
        <v>120</v>
      </c>
      <c r="BA108" s="4">
        <v>97</v>
      </c>
      <c r="BB108" s="4">
        <v>17</v>
      </c>
      <c r="BC108" s="4">
        <v>28</v>
      </c>
      <c r="BD108" s="4">
        <v>85</v>
      </c>
      <c r="BE108" s="4">
        <v>2</v>
      </c>
      <c r="BF108" s="4">
        <v>0</v>
      </c>
      <c r="BG108" s="4">
        <v>1</v>
      </c>
      <c r="BH108" s="4">
        <v>0</v>
      </c>
      <c r="BI108" s="4">
        <v>15</v>
      </c>
      <c r="BJ108" s="4">
        <v>0</v>
      </c>
      <c r="BK108" s="4">
        <v>2</v>
      </c>
      <c r="BL108" s="4">
        <v>1</v>
      </c>
      <c r="BM108" s="4">
        <v>0</v>
      </c>
      <c r="BN108" s="4">
        <v>0</v>
      </c>
      <c r="BO108" s="4">
        <f t="shared" si="29"/>
        <v>134</v>
      </c>
      <c r="BP108" s="4">
        <v>248</v>
      </c>
      <c r="BQ108" s="4">
        <f t="shared" si="30"/>
        <v>492</v>
      </c>
      <c r="BR108" s="27">
        <v>16168</v>
      </c>
      <c r="BS108" s="4">
        <f t="shared" si="16"/>
        <v>16168</v>
      </c>
      <c r="BT108" s="3">
        <v>0</v>
      </c>
      <c r="BU108" s="28">
        <v>33327</v>
      </c>
      <c r="BW108" s="4">
        <f t="shared" si="18"/>
        <v>164089</v>
      </c>
      <c r="BX108" s="22">
        <f t="shared" si="25"/>
        <v>7.9163707152816176E-2</v>
      </c>
      <c r="BY108" s="4">
        <v>3352</v>
      </c>
      <c r="BZ108" s="4">
        <f t="shared" si="24"/>
        <v>12816</v>
      </c>
      <c r="CA108" s="4">
        <f t="shared" si="26"/>
        <v>110485</v>
      </c>
      <c r="CD108" s="4">
        <f t="shared" si="19"/>
        <v>40270</v>
      </c>
      <c r="CE108" s="4">
        <f t="shared" si="20"/>
        <v>15877</v>
      </c>
      <c r="CF108" s="4">
        <f t="shared" si="21"/>
        <v>6846</v>
      </c>
      <c r="CG108" s="4">
        <f t="shared" si="22"/>
        <v>5353</v>
      </c>
      <c r="CH108" s="4">
        <f t="shared" si="23"/>
        <v>5491</v>
      </c>
      <c r="CZ108" s="70">
        <v>33298</v>
      </c>
      <c r="DA108" s="5">
        <f t="shared" si="27"/>
        <v>12063.361111111111</v>
      </c>
      <c r="DB108" s="5">
        <f t="shared" si="17"/>
        <v>13674.083333333334</v>
      </c>
      <c r="DC108" s="72">
        <f t="shared" si="28"/>
        <v>16168</v>
      </c>
    </row>
    <row r="109" spans="2:107" x14ac:dyDescent="0.3">
      <c r="B109" s="47" t="s">
        <v>186</v>
      </c>
      <c r="C109" s="19" t="s">
        <v>446</v>
      </c>
      <c r="D109" s="4">
        <v>57</v>
      </c>
      <c r="E109" s="4">
        <v>362</v>
      </c>
      <c r="F109" s="4">
        <v>409</v>
      </c>
      <c r="G109" s="4">
        <v>56</v>
      </c>
      <c r="H109" s="4">
        <v>2996</v>
      </c>
      <c r="I109" s="4">
        <v>332</v>
      </c>
      <c r="J109" s="4">
        <v>68</v>
      </c>
      <c r="K109" s="4">
        <v>10</v>
      </c>
      <c r="L109" s="4">
        <v>240</v>
      </c>
      <c r="M109" s="4">
        <v>124</v>
      </c>
      <c r="N109" s="4">
        <v>174</v>
      </c>
      <c r="O109" s="4">
        <v>421</v>
      </c>
      <c r="P109" s="4">
        <v>220</v>
      </c>
      <c r="Q109" s="4">
        <v>87</v>
      </c>
      <c r="R109" s="4">
        <v>57</v>
      </c>
      <c r="S109" s="4">
        <v>111</v>
      </c>
      <c r="T109" s="4">
        <v>22</v>
      </c>
      <c r="U109" s="4">
        <v>82</v>
      </c>
      <c r="V109" s="4">
        <v>20</v>
      </c>
      <c r="W109" s="4">
        <v>83</v>
      </c>
      <c r="X109" s="4">
        <v>151</v>
      </c>
      <c r="Y109" s="4">
        <v>168</v>
      </c>
      <c r="Z109" s="4">
        <v>145</v>
      </c>
      <c r="AA109" s="4">
        <v>29</v>
      </c>
      <c r="AB109" s="4">
        <v>108</v>
      </c>
      <c r="AC109" s="4">
        <v>357</v>
      </c>
      <c r="AD109" s="4">
        <v>53</v>
      </c>
      <c r="AE109" s="4">
        <v>179</v>
      </c>
      <c r="AF109" s="4">
        <v>44</v>
      </c>
      <c r="AG109" s="4">
        <v>92</v>
      </c>
      <c r="AH109" s="4">
        <v>97</v>
      </c>
      <c r="AI109" s="4">
        <v>202</v>
      </c>
      <c r="AJ109" s="4">
        <v>86</v>
      </c>
      <c r="AK109" s="4">
        <v>61</v>
      </c>
      <c r="AL109" s="4">
        <v>123</v>
      </c>
      <c r="AM109" s="4">
        <v>79</v>
      </c>
      <c r="AN109" s="4">
        <v>1280</v>
      </c>
      <c r="AO109" s="4">
        <v>119</v>
      </c>
      <c r="AP109" s="4">
        <v>17</v>
      </c>
      <c r="AQ109" s="4">
        <v>33</v>
      </c>
      <c r="AR109" s="4">
        <v>29</v>
      </c>
      <c r="AS109" s="4">
        <v>65</v>
      </c>
      <c r="AT109" s="4">
        <v>533</v>
      </c>
      <c r="AU109" s="4">
        <v>186</v>
      </c>
      <c r="AV109" s="4">
        <v>15</v>
      </c>
      <c r="AW109" s="4">
        <v>143</v>
      </c>
      <c r="AX109" s="4">
        <v>1410</v>
      </c>
      <c r="AY109" s="4">
        <v>19</v>
      </c>
      <c r="AZ109" s="4">
        <v>68</v>
      </c>
      <c r="BA109" s="4">
        <v>72</v>
      </c>
      <c r="BB109" s="4">
        <v>11</v>
      </c>
      <c r="BC109" s="4">
        <v>11</v>
      </c>
      <c r="BD109" s="4">
        <v>53</v>
      </c>
      <c r="BE109" s="4">
        <v>0</v>
      </c>
      <c r="BF109" s="4">
        <v>0</v>
      </c>
      <c r="BG109" s="4">
        <v>0</v>
      </c>
      <c r="BH109" s="4">
        <v>0</v>
      </c>
      <c r="BI109" s="4">
        <v>8</v>
      </c>
      <c r="BJ109" s="4">
        <v>0</v>
      </c>
      <c r="BK109" s="4">
        <v>2</v>
      </c>
      <c r="BL109" s="4">
        <v>1</v>
      </c>
      <c r="BM109" s="4">
        <v>0</v>
      </c>
      <c r="BN109" s="4">
        <v>0</v>
      </c>
      <c r="BO109" s="4">
        <f t="shared" si="29"/>
        <v>75</v>
      </c>
      <c r="BP109" s="4">
        <v>80</v>
      </c>
      <c r="BQ109" s="4">
        <f t="shared" si="30"/>
        <v>432</v>
      </c>
      <c r="BR109" s="27">
        <v>12492</v>
      </c>
      <c r="BS109" s="4">
        <f t="shared" si="16"/>
        <v>12492</v>
      </c>
      <c r="BT109" s="3">
        <v>0</v>
      </c>
      <c r="BU109" s="28">
        <v>33355</v>
      </c>
      <c r="BW109" s="4">
        <f t="shared" si="18"/>
        <v>165131</v>
      </c>
      <c r="BX109" s="22">
        <f t="shared" si="25"/>
        <v>0.10648691025804258</v>
      </c>
      <c r="BY109" s="4">
        <v>3352</v>
      </c>
      <c r="BZ109" s="4">
        <f t="shared" si="24"/>
        <v>9140</v>
      </c>
      <c r="CA109" s="4">
        <f t="shared" si="26"/>
        <v>113551</v>
      </c>
      <c r="CD109" s="4">
        <f t="shared" si="19"/>
        <v>40659</v>
      </c>
      <c r="CE109" s="4">
        <f t="shared" si="20"/>
        <v>16049</v>
      </c>
      <c r="CF109" s="4">
        <f t="shared" si="21"/>
        <v>6890</v>
      </c>
      <c r="CG109" s="4">
        <f t="shared" si="22"/>
        <v>5401</v>
      </c>
      <c r="CH109" s="4">
        <f t="shared" si="23"/>
        <v>5502</v>
      </c>
      <c r="CZ109" s="70">
        <v>33329</v>
      </c>
      <c r="DA109" s="5">
        <f t="shared" si="27"/>
        <v>12175.083333333334</v>
      </c>
      <c r="DB109" s="5">
        <f t="shared" si="17"/>
        <v>13760.916666666666</v>
      </c>
      <c r="DC109" s="72">
        <f t="shared" si="28"/>
        <v>12492</v>
      </c>
    </row>
    <row r="110" spans="2:107" x14ac:dyDescent="0.3">
      <c r="B110" s="47" t="s">
        <v>187</v>
      </c>
      <c r="C110" s="19" t="s">
        <v>447</v>
      </c>
      <c r="D110" s="4">
        <v>42</v>
      </c>
      <c r="E110" s="4">
        <v>336</v>
      </c>
      <c r="F110" s="4">
        <v>392</v>
      </c>
      <c r="G110" s="4">
        <v>59</v>
      </c>
      <c r="H110" s="4">
        <v>2929</v>
      </c>
      <c r="I110" s="4">
        <v>302</v>
      </c>
      <c r="J110" s="4">
        <v>43</v>
      </c>
      <c r="K110" s="4">
        <v>7</v>
      </c>
      <c r="L110" s="4">
        <v>237</v>
      </c>
      <c r="M110" s="4">
        <v>88</v>
      </c>
      <c r="N110" s="4">
        <v>193</v>
      </c>
      <c r="O110" s="4">
        <v>423</v>
      </c>
      <c r="P110" s="4">
        <v>196</v>
      </c>
      <c r="Q110" s="4">
        <v>79</v>
      </c>
      <c r="R110" s="4">
        <v>65</v>
      </c>
      <c r="S110" s="4">
        <v>104</v>
      </c>
      <c r="T110" s="4">
        <v>31</v>
      </c>
      <c r="U110" s="4">
        <v>74</v>
      </c>
      <c r="V110" s="4">
        <v>30</v>
      </c>
      <c r="W110" s="4">
        <v>62</v>
      </c>
      <c r="X110" s="4">
        <v>123</v>
      </c>
      <c r="Y110" s="4">
        <v>138</v>
      </c>
      <c r="Z110" s="4">
        <v>138</v>
      </c>
      <c r="AA110" s="4">
        <v>22</v>
      </c>
      <c r="AB110" s="4">
        <v>112</v>
      </c>
      <c r="AC110" s="4">
        <v>329</v>
      </c>
      <c r="AD110" s="4">
        <v>46</v>
      </c>
      <c r="AE110" s="4">
        <v>170</v>
      </c>
      <c r="AF110" s="4">
        <v>39</v>
      </c>
      <c r="AG110" s="4">
        <v>103</v>
      </c>
      <c r="AH110" s="4">
        <v>104</v>
      </c>
      <c r="AI110" s="4">
        <v>200</v>
      </c>
      <c r="AJ110" s="4">
        <v>68</v>
      </c>
      <c r="AK110" s="4">
        <v>61</v>
      </c>
      <c r="AL110" s="4">
        <v>144</v>
      </c>
      <c r="AM110" s="4">
        <v>103</v>
      </c>
      <c r="AN110" s="4">
        <v>1164</v>
      </c>
      <c r="AO110" s="4">
        <v>102</v>
      </c>
      <c r="AP110" s="4">
        <v>11</v>
      </c>
      <c r="AQ110" s="4">
        <v>56</v>
      </c>
      <c r="AR110" s="4">
        <v>32</v>
      </c>
      <c r="AS110" s="4">
        <v>74</v>
      </c>
      <c r="AT110" s="4">
        <v>450</v>
      </c>
      <c r="AU110" s="4">
        <v>182</v>
      </c>
      <c r="AV110" s="4">
        <v>20</v>
      </c>
      <c r="AW110" s="4">
        <v>121</v>
      </c>
      <c r="AX110" s="4">
        <v>1378</v>
      </c>
      <c r="AY110" s="4">
        <v>11</v>
      </c>
      <c r="AZ110" s="4">
        <v>90</v>
      </c>
      <c r="BA110" s="4">
        <v>54</v>
      </c>
      <c r="BB110" s="4">
        <v>12</v>
      </c>
      <c r="BC110" s="4">
        <v>15</v>
      </c>
      <c r="BD110" s="4">
        <v>48</v>
      </c>
      <c r="BE110" s="4">
        <v>1</v>
      </c>
      <c r="BF110" s="4">
        <v>0</v>
      </c>
      <c r="BG110" s="4">
        <v>0</v>
      </c>
      <c r="BH110" s="4">
        <v>0</v>
      </c>
      <c r="BI110" s="4">
        <v>13</v>
      </c>
      <c r="BJ110" s="4">
        <v>0</v>
      </c>
      <c r="BK110" s="4">
        <v>3</v>
      </c>
      <c r="BL110" s="4">
        <v>2</v>
      </c>
      <c r="BM110" s="4">
        <v>0</v>
      </c>
      <c r="BN110" s="4">
        <v>0</v>
      </c>
      <c r="BO110" s="4">
        <f t="shared" si="29"/>
        <v>82</v>
      </c>
      <c r="BP110" s="4">
        <v>70</v>
      </c>
      <c r="BQ110" s="4">
        <f t="shared" si="30"/>
        <v>419</v>
      </c>
      <c r="BR110" s="27">
        <v>11920</v>
      </c>
      <c r="BS110" s="4">
        <f t="shared" si="16"/>
        <v>11920</v>
      </c>
      <c r="BT110" s="3">
        <v>0</v>
      </c>
      <c r="BU110" s="28">
        <v>33383</v>
      </c>
      <c r="BW110" s="4">
        <f t="shared" si="18"/>
        <v>166514</v>
      </c>
      <c r="BX110" s="22">
        <f t="shared" si="25"/>
        <v>0.11466345349265317</v>
      </c>
      <c r="BY110" s="4">
        <v>3555</v>
      </c>
      <c r="BZ110" s="4">
        <f t="shared" si="24"/>
        <v>8365</v>
      </c>
      <c r="CA110" s="4">
        <f t="shared" si="26"/>
        <v>115496</v>
      </c>
      <c r="CD110" s="4">
        <f t="shared" si="19"/>
        <v>41234</v>
      </c>
      <c r="CE110" s="4">
        <f t="shared" si="20"/>
        <v>16258</v>
      </c>
      <c r="CF110" s="4">
        <f t="shared" si="21"/>
        <v>6883</v>
      </c>
      <c r="CG110" s="4">
        <f t="shared" si="22"/>
        <v>5479</v>
      </c>
      <c r="CH110" s="4">
        <f t="shared" si="23"/>
        <v>5573</v>
      </c>
      <c r="CZ110" s="70">
        <v>33359</v>
      </c>
      <c r="DA110" s="5">
        <f t="shared" si="27"/>
        <v>12273.972222222223</v>
      </c>
      <c r="DB110" s="5">
        <f t="shared" si="17"/>
        <v>13876.166666666666</v>
      </c>
      <c r="DC110" s="72">
        <f t="shared" si="28"/>
        <v>11920</v>
      </c>
    </row>
    <row r="111" spans="2:107" x14ac:dyDescent="0.3">
      <c r="B111" s="47" t="s">
        <v>188</v>
      </c>
      <c r="C111" s="19" t="s">
        <v>448</v>
      </c>
      <c r="D111" s="4">
        <v>56</v>
      </c>
      <c r="E111" s="4">
        <v>338</v>
      </c>
      <c r="F111" s="4">
        <v>405</v>
      </c>
      <c r="G111" s="4">
        <v>71</v>
      </c>
      <c r="H111" s="4">
        <v>3250</v>
      </c>
      <c r="I111" s="4">
        <v>362</v>
      </c>
      <c r="J111" s="4">
        <v>71</v>
      </c>
      <c r="K111" s="4">
        <v>14</v>
      </c>
      <c r="L111" s="4">
        <v>320</v>
      </c>
      <c r="M111" s="4">
        <v>109</v>
      </c>
      <c r="N111" s="4">
        <v>180</v>
      </c>
      <c r="O111" s="4">
        <v>451</v>
      </c>
      <c r="P111" s="4">
        <v>221</v>
      </c>
      <c r="Q111" s="4">
        <v>69</v>
      </c>
      <c r="R111" s="4">
        <v>98</v>
      </c>
      <c r="S111" s="4">
        <v>135</v>
      </c>
      <c r="T111" s="4">
        <v>32</v>
      </c>
      <c r="U111" s="4">
        <v>76</v>
      </c>
      <c r="V111" s="4">
        <v>17</v>
      </c>
      <c r="W111" s="4">
        <v>62</v>
      </c>
      <c r="X111" s="4">
        <v>156</v>
      </c>
      <c r="Y111" s="4">
        <v>184</v>
      </c>
      <c r="Z111" s="4">
        <v>174</v>
      </c>
      <c r="AA111" s="4">
        <v>27</v>
      </c>
      <c r="AB111" s="4">
        <v>138</v>
      </c>
      <c r="AC111" s="4">
        <v>307</v>
      </c>
      <c r="AD111" s="4">
        <v>65</v>
      </c>
      <c r="AE111" s="4">
        <v>163</v>
      </c>
      <c r="AF111" s="4">
        <v>55</v>
      </c>
      <c r="AG111" s="4">
        <v>144</v>
      </c>
      <c r="AH111" s="4">
        <v>123</v>
      </c>
      <c r="AI111" s="4">
        <v>222</v>
      </c>
      <c r="AJ111" s="4">
        <v>96</v>
      </c>
      <c r="AK111" s="4">
        <v>73</v>
      </c>
      <c r="AL111" s="4">
        <v>138</v>
      </c>
      <c r="AM111" s="4">
        <v>95</v>
      </c>
      <c r="AN111" s="4">
        <v>1186</v>
      </c>
      <c r="AO111" s="4">
        <v>140</v>
      </c>
      <c r="AP111" s="4">
        <v>16</v>
      </c>
      <c r="AQ111" s="4">
        <v>57</v>
      </c>
      <c r="AR111" s="4">
        <v>35</v>
      </c>
      <c r="AS111" s="4">
        <v>68</v>
      </c>
      <c r="AT111" s="4">
        <v>574</v>
      </c>
      <c r="AU111" s="4">
        <v>209</v>
      </c>
      <c r="AV111" s="4">
        <v>28</v>
      </c>
      <c r="AW111" s="4">
        <v>173</v>
      </c>
      <c r="AX111" s="4">
        <v>1340</v>
      </c>
      <c r="AY111" s="4">
        <v>23</v>
      </c>
      <c r="AZ111" s="4">
        <v>142</v>
      </c>
      <c r="BA111" s="4">
        <v>90</v>
      </c>
      <c r="BB111" s="4">
        <v>17</v>
      </c>
      <c r="BC111" s="4">
        <v>11</v>
      </c>
      <c r="BD111" s="4">
        <v>93</v>
      </c>
      <c r="BE111" s="4">
        <v>2</v>
      </c>
      <c r="BF111" s="4">
        <v>0</v>
      </c>
      <c r="BG111" s="4">
        <v>0</v>
      </c>
      <c r="BH111" s="4">
        <v>1</v>
      </c>
      <c r="BI111" s="4">
        <v>14</v>
      </c>
      <c r="BJ111" s="4">
        <v>0</v>
      </c>
      <c r="BK111" s="4">
        <v>5</v>
      </c>
      <c r="BL111" s="4">
        <v>5</v>
      </c>
      <c r="BM111" s="4">
        <v>0</v>
      </c>
      <c r="BN111" s="4">
        <v>0</v>
      </c>
      <c r="BO111" s="4">
        <f t="shared" si="29"/>
        <v>131</v>
      </c>
      <c r="BP111" s="4">
        <v>101</v>
      </c>
      <c r="BQ111" s="4">
        <f t="shared" si="30"/>
        <v>446</v>
      </c>
      <c r="BR111" s="27">
        <v>13273</v>
      </c>
      <c r="BS111" s="4">
        <f t="shared" si="16"/>
        <v>13273</v>
      </c>
      <c r="BT111" s="3">
        <v>0</v>
      </c>
      <c r="BU111" s="28">
        <v>33418</v>
      </c>
      <c r="BW111" s="4">
        <f t="shared" si="18"/>
        <v>161281</v>
      </c>
      <c r="BX111" s="22">
        <f t="shared" si="25"/>
        <v>2.442262252597871E-2</v>
      </c>
      <c r="BY111" s="4">
        <v>3931</v>
      </c>
      <c r="BZ111" s="4">
        <f t="shared" si="24"/>
        <v>9342</v>
      </c>
      <c r="CA111" s="4">
        <f t="shared" si="26"/>
        <v>110102</v>
      </c>
      <c r="CD111" s="4">
        <f t="shared" si="19"/>
        <v>39956</v>
      </c>
      <c r="CE111" s="4">
        <f t="shared" si="20"/>
        <v>15817</v>
      </c>
      <c r="CF111" s="4">
        <f t="shared" si="21"/>
        <v>6651</v>
      </c>
      <c r="CG111" s="4">
        <f t="shared" si="22"/>
        <v>5252</v>
      </c>
      <c r="CH111" s="4">
        <f t="shared" si="23"/>
        <v>5376</v>
      </c>
      <c r="CZ111" s="70">
        <v>33390</v>
      </c>
      <c r="DA111" s="5">
        <f t="shared" si="27"/>
        <v>12365.666666666666</v>
      </c>
      <c r="DB111" s="5">
        <f t="shared" si="17"/>
        <v>13440.083333333334</v>
      </c>
      <c r="DC111" s="72">
        <f t="shared" si="28"/>
        <v>13273</v>
      </c>
    </row>
    <row r="112" spans="2:107" x14ac:dyDescent="0.3">
      <c r="B112" s="47" t="s">
        <v>189</v>
      </c>
      <c r="C112" s="19" t="s">
        <v>457</v>
      </c>
      <c r="D112" s="4">
        <v>52</v>
      </c>
      <c r="E112" s="4">
        <v>291</v>
      </c>
      <c r="F112" s="4">
        <v>408</v>
      </c>
      <c r="G112" s="4">
        <v>37</v>
      </c>
      <c r="H112" s="4">
        <v>2813</v>
      </c>
      <c r="I112" s="4">
        <v>277</v>
      </c>
      <c r="J112" s="4">
        <v>69</v>
      </c>
      <c r="K112" s="4">
        <v>7</v>
      </c>
      <c r="L112" s="4">
        <v>252</v>
      </c>
      <c r="M112" s="4">
        <v>110</v>
      </c>
      <c r="N112" s="4">
        <v>182</v>
      </c>
      <c r="O112" s="4">
        <v>384</v>
      </c>
      <c r="P112" s="4">
        <v>228</v>
      </c>
      <c r="Q112" s="4">
        <v>75</v>
      </c>
      <c r="R112" s="4">
        <v>88</v>
      </c>
      <c r="S112" s="4">
        <v>95</v>
      </c>
      <c r="T112" s="4">
        <v>30</v>
      </c>
      <c r="U112" s="4">
        <v>69</v>
      </c>
      <c r="V112" s="4">
        <v>26</v>
      </c>
      <c r="W112" s="4">
        <v>76</v>
      </c>
      <c r="X112" s="4">
        <v>152</v>
      </c>
      <c r="Y112" s="4">
        <v>137</v>
      </c>
      <c r="Z112" s="4">
        <v>136</v>
      </c>
      <c r="AA112" s="4">
        <v>32</v>
      </c>
      <c r="AB112" s="4">
        <v>118</v>
      </c>
      <c r="AC112" s="4">
        <v>299</v>
      </c>
      <c r="AD112" s="4">
        <v>49</v>
      </c>
      <c r="AE112" s="4">
        <v>148</v>
      </c>
      <c r="AF112" s="4">
        <v>42</v>
      </c>
      <c r="AG112" s="4">
        <v>87</v>
      </c>
      <c r="AH112" s="4">
        <v>99</v>
      </c>
      <c r="AI112" s="4">
        <v>202</v>
      </c>
      <c r="AJ112" s="4">
        <v>105</v>
      </c>
      <c r="AK112" s="4">
        <v>45</v>
      </c>
      <c r="AL112" s="4">
        <v>139</v>
      </c>
      <c r="AM112" s="4">
        <v>76</v>
      </c>
      <c r="AN112" s="4">
        <v>1079</v>
      </c>
      <c r="AO112" s="4">
        <v>101</v>
      </c>
      <c r="AP112" s="4">
        <v>14</v>
      </c>
      <c r="AQ112" s="4">
        <v>43</v>
      </c>
      <c r="AR112" s="4">
        <v>39</v>
      </c>
      <c r="AS112" s="4">
        <v>65</v>
      </c>
      <c r="AT112" s="4">
        <v>472</v>
      </c>
      <c r="AU112" s="4">
        <v>221</v>
      </c>
      <c r="AV112" s="4">
        <v>22</v>
      </c>
      <c r="AW112" s="4">
        <v>142</v>
      </c>
      <c r="AX112" s="4">
        <v>354</v>
      </c>
      <c r="AY112" s="4">
        <v>13</v>
      </c>
      <c r="AZ112" s="4">
        <v>95</v>
      </c>
      <c r="BA112" s="4">
        <v>56</v>
      </c>
      <c r="BB112" s="4">
        <v>15</v>
      </c>
      <c r="BC112" s="4">
        <v>11</v>
      </c>
      <c r="BD112" s="4">
        <v>58</v>
      </c>
      <c r="BE112" s="4">
        <v>3</v>
      </c>
      <c r="BF112" s="4">
        <v>0</v>
      </c>
      <c r="BG112" s="4">
        <v>1</v>
      </c>
      <c r="BH112" s="4">
        <v>1</v>
      </c>
      <c r="BI112" s="4">
        <v>22</v>
      </c>
      <c r="BJ112" s="4">
        <v>0</v>
      </c>
      <c r="BK112" s="4">
        <v>5</v>
      </c>
      <c r="BL112" s="4">
        <v>2</v>
      </c>
      <c r="BM112" s="4">
        <v>0</v>
      </c>
      <c r="BN112" s="4">
        <v>0</v>
      </c>
      <c r="BO112" s="4">
        <f t="shared" si="29"/>
        <v>103</v>
      </c>
      <c r="BP112" s="4">
        <v>58</v>
      </c>
      <c r="BQ112" s="4">
        <f t="shared" si="30"/>
        <v>325</v>
      </c>
      <c r="BR112" s="27">
        <v>10652</v>
      </c>
      <c r="BS112" s="4">
        <f t="shared" si="16"/>
        <v>10652</v>
      </c>
      <c r="BT112" s="3">
        <v>0</v>
      </c>
      <c r="BU112" s="28">
        <v>33446</v>
      </c>
      <c r="BW112" s="4">
        <f t="shared" si="18"/>
        <v>160026</v>
      </c>
      <c r="BX112" s="22">
        <f t="shared" si="25"/>
        <v>2.4513915120008667E-2</v>
      </c>
      <c r="BY112" s="4">
        <v>4337</v>
      </c>
      <c r="BZ112" s="4">
        <f t="shared" si="24"/>
        <v>6315</v>
      </c>
      <c r="CA112" s="4">
        <f t="shared" si="26"/>
        <v>109053</v>
      </c>
      <c r="CD112" s="4">
        <f t="shared" si="19"/>
        <v>39685</v>
      </c>
      <c r="CE112" s="4">
        <f t="shared" si="20"/>
        <v>15779</v>
      </c>
      <c r="CF112" s="4">
        <f t="shared" si="21"/>
        <v>6610</v>
      </c>
      <c r="CG112" s="4">
        <f t="shared" si="22"/>
        <v>5269</v>
      </c>
      <c r="CH112" s="4">
        <f t="shared" si="23"/>
        <v>5386</v>
      </c>
      <c r="CZ112" s="70">
        <v>33420</v>
      </c>
      <c r="DA112" s="5">
        <f t="shared" si="27"/>
        <v>12403.305555555555</v>
      </c>
      <c r="DB112" s="5">
        <f t="shared" si="17"/>
        <v>13335.5</v>
      </c>
      <c r="DC112" s="72">
        <f t="shared" si="28"/>
        <v>10652</v>
      </c>
    </row>
    <row r="113" spans="2:107" x14ac:dyDescent="0.3">
      <c r="B113" s="47" t="s">
        <v>190</v>
      </c>
      <c r="C113" s="19" t="s">
        <v>438</v>
      </c>
      <c r="D113" s="4">
        <v>48</v>
      </c>
      <c r="E113" s="4">
        <v>363</v>
      </c>
      <c r="F113" s="4">
        <v>491</v>
      </c>
      <c r="G113" s="4">
        <v>69</v>
      </c>
      <c r="H113" s="4">
        <v>3691</v>
      </c>
      <c r="I113" s="4">
        <v>380</v>
      </c>
      <c r="J113" s="4">
        <v>105</v>
      </c>
      <c r="K113" s="4">
        <v>11</v>
      </c>
      <c r="L113" s="4">
        <v>330</v>
      </c>
      <c r="M113" s="4">
        <v>152</v>
      </c>
      <c r="N113" s="4">
        <v>196</v>
      </c>
      <c r="O113" s="4">
        <v>517</v>
      </c>
      <c r="P113" s="4">
        <v>271</v>
      </c>
      <c r="Q113" s="4">
        <v>90</v>
      </c>
      <c r="R113" s="4">
        <v>106</v>
      </c>
      <c r="S113" s="4">
        <v>165</v>
      </c>
      <c r="T113" s="4">
        <v>47</v>
      </c>
      <c r="U113" s="4">
        <v>92</v>
      </c>
      <c r="V113" s="4">
        <v>25</v>
      </c>
      <c r="W113" s="4">
        <v>109</v>
      </c>
      <c r="X113" s="4">
        <v>203</v>
      </c>
      <c r="Y113" s="4">
        <v>207</v>
      </c>
      <c r="Z113" s="4">
        <v>190</v>
      </c>
      <c r="AA113" s="4">
        <v>32</v>
      </c>
      <c r="AB113" s="4">
        <v>168</v>
      </c>
      <c r="AC113" s="4">
        <v>379</v>
      </c>
      <c r="AD113" s="4">
        <v>89</v>
      </c>
      <c r="AE113" s="4">
        <v>220</v>
      </c>
      <c r="AF113" s="4">
        <v>50</v>
      </c>
      <c r="AG113" s="4">
        <v>133</v>
      </c>
      <c r="AH113" s="4">
        <v>130</v>
      </c>
      <c r="AI113" s="4">
        <v>322</v>
      </c>
      <c r="AJ113" s="4">
        <v>116</v>
      </c>
      <c r="AK113" s="4">
        <v>72</v>
      </c>
      <c r="AL113" s="4">
        <v>192</v>
      </c>
      <c r="AM113" s="4">
        <v>114</v>
      </c>
      <c r="AN113" s="4">
        <v>1411</v>
      </c>
      <c r="AO113" s="4">
        <v>159</v>
      </c>
      <c r="AP113" s="4">
        <v>20</v>
      </c>
      <c r="AQ113" s="4">
        <v>84</v>
      </c>
      <c r="AR113" s="4">
        <v>58</v>
      </c>
      <c r="AS113" s="4">
        <v>78</v>
      </c>
      <c r="AT113" s="4">
        <v>655</v>
      </c>
      <c r="AU113" s="4">
        <v>233</v>
      </c>
      <c r="AV113" s="4">
        <v>34</v>
      </c>
      <c r="AW113" s="4">
        <v>241</v>
      </c>
      <c r="AX113" s="4">
        <v>258</v>
      </c>
      <c r="AY113" s="4">
        <v>19</v>
      </c>
      <c r="AZ113" s="4">
        <v>121</v>
      </c>
      <c r="BA113" s="4">
        <v>61</v>
      </c>
      <c r="BB113" s="4">
        <v>18</v>
      </c>
      <c r="BC113" s="4">
        <v>17</v>
      </c>
      <c r="BD113" s="4">
        <v>73</v>
      </c>
      <c r="BE113" s="4">
        <v>4</v>
      </c>
      <c r="BF113" s="4">
        <v>0</v>
      </c>
      <c r="BG113" s="4">
        <v>0</v>
      </c>
      <c r="BH113" s="4">
        <v>0</v>
      </c>
      <c r="BI113" s="4">
        <v>15</v>
      </c>
      <c r="BJ113" s="4">
        <v>0</v>
      </c>
      <c r="BK113" s="4">
        <v>3</v>
      </c>
      <c r="BL113" s="4">
        <v>5</v>
      </c>
      <c r="BM113" s="4">
        <v>0</v>
      </c>
      <c r="BN113" s="4">
        <v>1</v>
      </c>
      <c r="BO113" s="4">
        <f t="shared" si="29"/>
        <v>118</v>
      </c>
      <c r="BP113" s="4">
        <v>261</v>
      </c>
      <c r="BQ113" s="4">
        <f t="shared" si="30"/>
        <v>466</v>
      </c>
      <c r="BR113" s="27">
        <v>14170</v>
      </c>
      <c r="BS113" s="4">
        <f t="shared" si="16"/>
        <v>14170</v>
      </c>
      <c r="BT113" s="3">
        <v>0</v>
      </c>
      <c r="BU113" s="28">
        <v>33481</v>
      </c>
      <c r="BW113" s="4">
        <f t="shared" si="18"/>
        <v>159484</v>
      </c>
      <c r="BX113" s="22">
        <f t="shared" si="25"/>
        <v>2.9115651391955488E-3</v>
      </c>
      <c r="BY113" s="4">
        <v>4337</v>
      </c>
      <c r="BZ113" s="4">
        <f t="shared" si="24"/>
        <v>9833</v>
      </c>
      <c r="CA113" s="4">
        <f t="shared" si="26"/>
        <v>110434</v>
      </c>
      <c r="CD113" s="4">
        <f t="shared" si="19"/>
        <v>39721</v>
      </c>
      <c r="CE113" s="4">
        <f t="shared" si="20"/>
        <v>15888</v>
      </c>
      <c r="CF113" s="4">
        <f t="shared" si="21"/>
        <v>6645</v>
      </c>
      <c r="CG113" s="4">
        <f t="shared" si="22"/>
        <v>5259</v>
      </c>
      <c r="CH113" s="4">
        <f t="shared" si="23"/>
        <v>5446</v>
      </c>
      <c r="CZ113" s="70">
        <v>33451</v>
      </c>
      <c r="DA113" s="5">
        <f t="shared" si="27"/>
        <v>12463.916666666666</v>
      </c>
      <c r="DB113" s="5">
        <f t="shared" si="17"/>
        <v>13290.333333333334</v>
      </c>
      <c r="DC113" s="72">
        <f t="shared" si="28"/>
        <v>14170</v>
      </c>
    </row>
    <row r="114" spans="2:107" x14ac:dyDescent="0.3">
      <c r="B114" s="47" t="s">
        <v>191</v>
      </c>
      <c r="C114" s="19" t="s">
        <v>439</v>
      </c>
      <c r="D114" s="4">
        <v>62</v>
      </c>
      <c r="E114" s="4">
        <v>356</v>
      </c>
      <c r="F114" s="4">
        <v>450</v>
      </c>
      <c r="G114" s="4">
        <v>62</v>
      </c>
      <c r="H114" s="4">
        <v>3560</v>
      </c>
      <c r="I114" s="4">
        <v>331</v>
      </c>
      <c r="J114" s="4">
        <v>92</v>
      </c>
      <c r="K114" s="4">
        <v>17</v>
      </c>
      <c r="L114" s="4">
        <v>316</v>
      </c>
      <c r="M114" s="4">
        <v>134</v>
      </c>
      <c r="N114" s="4">
        <v>206</v>
      </c>
      <c r="O114" s="4">
        <v>487</v>
      </c>
      <c r="P114" s="4">
        <v>273</v>
      </c>
      <c r="Q114" s="4">
        <v>92</v>
      </c>
      <c r="R114" s="4">
        <v>72</v>
      </c>
      <c r="S114" s="4">
        <v>162</v>
      </c>
      <c r="T114" s="4">
        <v>34</v>
      </c>
      <c r="U114" s="4">
        <v>86</v>
      </c>
      <c r="V114" s="4">
        <v>34</v>
      </c>
      <c r="W114" s="4">
        <v>101</v>
      </c>
      <c r="X114" s="4">
        <v>219</v>
      </c>
      <c r="Y114" s="4">
        <v>236</v>
      </c>
      <c r="Z114" s="4">
        <v>238</v>
      </c>
      <c r="AA114" s="4">
        <v>39</v>
      </c>
      <c r="AB114" s="4">
        <v>142</v>
      </c>
      <c r="AC114" s="4">
        <v>335</v>
      </c>
      <c r="AD114" s="4">
        <v>66</v>
      </c>
      <c r="AE114" s="4">
        <v>185</v>
      </c>
      <c r="AF114" s="4">
        <v>57</v>
      </c>
      <c r="AG114" s="4">
        <v>123</v>
      </c>
      <c r="AH114" s="4">
        <v>116</v>
      </c>
      <c r="AI114" s="4">
        <v>269</v>
      </c>
      <c r="AJ114" s="4">
        <v>110</v>
      </c>
      <c r="AK114" s="4">
        <v>57</v>
      </c>
      <c r="AL114" s="4">
        <v>159</v>
      </c>
      <c r="AM114" s="4">
        <v>121</v>
      </c>
      <c r="AN114" s="4">
        <v>1372</v>
      </c>
      <c r="AO114" s="4">
        <v>131</v>
      </c>
      <c r="AP114" s="4">
        <v>20</v>
      </c>
      <c r="AQ114" s="4">
        <v>67</v>
      </c>
      <c r="AR114" s="4">
        <v>44</v>
      </c>
      <c r="AS114" s="4">
        <v>61</v>
      </c>
      <c r="AT114" s="4">
        <v>620</v>
      </c>
      <c r="AU114" s="4">
        <v>240</v>
      </c>
      <c r="AV114" s="4">
        <v>28</v>
      </c>
      <c r="AW114" s="4">
        <v>183</v>
      </c>
      <c r="AX114" s="4">
        <v>306</v>
      </c>
      <c r="AY114" s="4">
        <v>16</v>
      </c>
      <c r="AZ114" s="4">
        <v>135</v>
      </c>
      <c r="BA114" s="4">
        <v>70</v>
      </c>
      <c r="BB114" s="4">
        <v>16</v>
      </c>
      <c r="BC114" s="4">
        <v>28</v>
      </c>
      <c r="BD114" s="4">
        <v>68</v>
      </c>
      <c r="BE114" s="4">
        <v>3</v>
      </c>
      <c r="BF114" s="4">
        <v>0</v>
      </c>
      <c r="BG114" s="4">
        <v>0</v>
      </c>
      <c r="BH114" s="4">
        <v>0</v>
      </c>
      <c r="BI114" s="4">
        <v>18</v>
      </c>
      <c r="BJ114" s="4">
        <v>0</v>
      </c>
      <c r="BK114" s="4">
        <v>3</v>
      </c>
      <c r="BL114" s="4">
        <v>4</v>
      </c>
      <c r="BM114" s="4">
        <v>0</v>
      </c>
      <c r="BN114" s="4">
        <v>0</v>
      </c>
      <c r="BO114" s="4">
        <f t="shared" si="29"/>
        <v>124</v>
      </c>
      <c r="BP114" s="4">
        <v>89</v>
      </c>
      <c r="BQ114" s="4">
        <f t="shared" si="30"/>
        <v>380</v>
      </c>
      <c r="BR114" s="27">
        <v>13301</v>
      </c>
      <c r="BS114" s="4">
        <f t="shared" si="16"/>
        <v>13301</v>
      </c>
      <c r="BT114" s="3">
        <v>0</v>
      </c>
      <c r="BU114" s="28">
        <v>33509</v>
      </c>
      <c r="BW114" s="4">
        <f t="shared" si="18"/>
        <v>156565</v>
      </c>
      <c r="BX114" s="22">
        <f t="shared" si="25"/>
        <v>-1.7970269083610324E-2</v>
      </c>
      <c r="BY114" s="4">
        <v>4803</v>
      </c>
      <c r="BZ114" s="4">
        <f t="shared" si="24"/>
        <v>8498</v>
      </c>
      <c r="CA114" s="4">
        <f t="shared" si="26"/>
        <v>104268</v>
      </c>
      <c r="CD114" s="4">
        <f t="shared" si="19"/>
        <v>39098</v>
      </c>
      <c r="CE114" s="4">
        <f t="shared" si="20"/>
        <v>15741</v>
      </c>
      <c r="CF114" s="4">
        <f t="shared" si="21"/>
        <v>6601</v>
      </c>
      <c r="CG114" s="4">
        <f t="shared" si="22"/>
        <v>5160</v>
      </c>
      <c r="CH114" s="4">
        <f t="shared" si="23"/>
        <v>5445</v>
      </c>
      <c r="CZ114" s="70">
        <v>33482</v>
      </c>
      <c r="DA114" s="5">
        <f t="shared" si="27"/>
        <v>12546.472222222223</v>
      </c>
      <c r="DB114" s="5">
        <f t="shared" si="17"/>
        <v>13047.083333333334</v>
      </c>
      <c r="DC114" s="72">
        <f t="shared" si="28"/>
        <v>13301</v>
      </c>
    </row>
    <row r="115" spans="2:107" x14ac:dyDescent="0.3">
      <c r="B115" s="47" t="s">
        <v>192</v>
      </c>
      <c r="C115" s="19" t="s">
        <v>440</v>
      </c>
      <c r="D115" s="4">
        <v>60</v>
      </c>
      <c r="E115" s="4">
        <v>356</v>
      </c>
      <c r="F115" s="4">
        <v>406</v>
      </c>
      <c r="G115" s="4">
        <v>49</v>
      </c>
      <c r="H115" s="4">
        <v>3090</v>
      </c>
      <c r="I115" s="4">
        <v>326</v>
      </c>
      <c r="J115" s="4">
        <v>81</v>
      </c>
      <c r="K115" s="4">
        <v>7</v>
      </c>
      <c r="L115" s="4">
        <v>311</v>
      </c>
      <c r="M115" s="4">
        <v>124</v>
      </c>
      <c r="N115" s="4">
        <v>174</v>
      </c>
      <c r="O115" s="4">
        <v>360</v>
      </c>
      <c r="P115" s="4">
        <v>253</v>
      </c>
      <c r="Q115" s="4">
        <v>90</v>
      </c>
      <c r="R115" s="4">
        <v>90</v>
      </c>
      <c r="S115" s="4">
        <v>106</v>
      </c>
      <c r="T115" s="4">
        <v>40</v>
      </c>
      <c r="U115" s="4">
        <v>76</v>
      </c>
      <c r="V115" s="4">
        <v>32</v>
      </c>
      <c r="W115" s="4">
        <v>82</v>
      </c>
      <c r="X115" s="4">
        <v>170</v>
      </c>
      <c r="Y115" s="4">
        <v>199</v>
      </c>
      <c r="Z115" s="4">
        <v>185</v>
      </c>
      <c r="AA115" s="4">
        <v>37</v>
      </c>
      <c r="AB115" s="4">
        <v>104</v>
      </c>
      <c r="AC115" s="4">
        <v>286</v>
      </c>
      <c r="AD115" s="4">
        <v>62</v>
      </c>
      <c r="AE115" s="4">
        <v>174</v>
      </c>
      <c r="AF115" s="4">
        <v>47</v>
      </c>
      <c r="AG115" s="4">
        <v>107</v>
      </c>
      <c r="AH115" s="4">
        <v>100</v>
      </c>
      <c r="AI115" s="4">
        <v>226</v>
      </c>
      <c r="AJ115" s="4">
        <v>93</v>
      </c>
      <c r="AK115" s="4">
        <v>71</v>
      </c>
      <c r="AL115" s="4">
        <v>143</v>
      </c>
      <c r="AM115" s="4">
        <v>97</v>
      </c>
      <c r="AN115" s="4">
        <v>1252</v>
      </c>
      <c r="AO115" s="4">
        <v>116</v>
      </c>
      <c r="AP115" s="4">
        <v>29</v>
      </c>
      <c r="AQ115" s="4">
        <v>62</v>
      </c>
      <c r="AR115" s="4">
        <v>39</v>
      </c>
      <c r="AS115" s="4">
        <v>73</v>
      </c>
      <c r="AT115" s="4">
        <v>487</v>
      </c>
      <c r="AU115" s="4">
        <v>179</v>
      </c>
      <c r="AV115" s="4">
        <v>9</v>
      </c>
      <c r="AW115" s="4">
        <v>173</v>
      </c>
      <c r="AX115" s="4">
        <v>361</v>
      </c>
      <c r="AY115" s="4">
        <v>11</v>
      </c>
      <c r="AZ115" s="4">
        <v>104</v>
      </c>
      <c r="BA115" s="4">
        <v>76</v>
      </c>
      <c r="BB115" s="4">
        <v>9</v>
      </c>
      <c r="BC115" s="4">
        <v>24</v>
      </c>
      <c r="BD115" s="4">
        <v>90</v>
      </c>
      <c r="BE115" s="4">
        <v>2</v>
      </c>
      <c r="BF115" s="4">
        <v>1</v>
      </c>
      <c r="BG115" s="4">
        <v>0</v>
      </c>
      <c r="BH115" s="4">
        <v>2</v>
      </c>
      <c r="BI115" s="4">
        <v>21</v>
      </c>
      <c r="BJ115" s="4">
        <v>0</v>
      </c>
      <c r="BK115" s="4">
        <v>4</v>
      </c>
      <c r="BL115" s="4">
        <v>7</v>
      </c>
      <c r="BM115" s="4">
        <v>0</v>
      </c>
      <c r="BN115" s="4">
        <v>0</v>
      </c>
      <c r="BO115" s="4">
        <f t="shared" si="29"/>
        <v>151</v>
      </c>
      <c r="BP115" s="4">
        <v>89</v>
      </c>
      <c r="BQ115" s="4">
        <f t="shared" si="30"/>
        <v>335</v>
      </c>
      <c r="BR115" s="27">
        <v>11769</v>
      </c>
      <c r="BS115" s="4">
        <f t="shared" si="16"/>
        <v>11769</v>
      </c>
      <c r="BT115" s="3">
        <v>0</v>
      </c>
      <c r="BU115" s="28">
        <v>33537</v>
      </c>
      <c r="BW115" s="4">
        <f t="shared" si="18"/>
        <v>153324</v>
      </c>
      <c r="BX115" s="22">
        <f t="shared" si="25"/>
        <v>-4.8427637826062631E-2</v>
      </c>
      <c r="BY115" s="4">
        <v>4363</v>
      </c>
      <c r="BZ115" s="4">
        <f t="shared" si="24"/>
        <v>7406</v>
      </c>
      <c r="CA115" s="4">
        <f t="shared" si="26"/>
        <v>101194</v>
      </c>
      <c r="CD115" s="4">
        <f t="shared" si="19"/>
        <v>38402</v>
      </c>
      <c r="CE115" s="4">
        <f t="shared" si="20"/>
        <v>15442</v>
      </c>
      <c r="CF115" s="4">
        <f t="shared" si="21"/>
        <v>6449</v>
      </c>
      <c r="CG115" s="4">
        <f t="shared" si="22"/>
        <v>5086</v>
      </c>
      <c r="CH115" s="4">
        <f t="shared" si="23"/>
        <v>5345</v>
      </c>
      <c r="CZ115" s="70">
        <v>33512</v>
      </c>
      <c r="DA115" s="5">
        <f t="shared" si="27"/>
        <v>12573.111111111111</v>
      </c>
      <c r="DB115" s="5">
        <f t="shared" si="17"/>
        <v>12777</v>
      </c>
      <c r="DC115" s="72">
        <f t="shared" si="28"/>
        <v>11769</v>
      </c>
    </row>
    <row r="116" spans="2:107" x14ac:dyDescent="0.3">
      <c r="B116" s="47" t="s">
        <v>193</v>
      </c>
      <c r="C116" s="19" t="s">
        <v>441</v>
      </c>
      <c r="D116" s="4">
        <v>49</v>
      </c>
      <c r="E116" s="4">
        <v>337</v>
      </c>
      <c r="F116" s="4">
        <v>402</v>
      </c>
      <c r="G116" s="4">
        <v>39</v>
      </c>
      <c r="H116" s="4">
        <v>3092</v>
      </c>
      <c r="I116" s="4">
        <v>334</v>
      </c>
      <c r="J116" s="4">
        <v>95</v>
      </c>
      <c r="K116" s="4">
        <v>12</v>
      </c>
      <c r="L116" s="4">
        <v>305</v>
      </c>
      <c r="M116" s="4">
        <v>120</v>
      </c>
      <c r="N116" s="4">
        <v>187</v>
      </c>
      <c r="O116" s="4">
        <v>417</v>
      </c>
      <c r="P116" s="4">
        <v>227</v>
      </c>
      <c r="Q116" s="4">
        <v>80</v>
      </c>
      <c r="R116" s="4">
        <v>64</v>
      </c>
      <c r="S116" s="4">
        <v>113</v>
      </c>
      <c r="T116" s="4">
        <v>29</v>
      </c>
      <c r="U116" s="4">
        <v>71</v>
      </c>
      <c r="V116" s="4">
        <v>41</v>
      </c>
      <c r="W116" s="4">
        <v>87</v>
      </c>
      <c r="X116" s="4">
        <v>179</v>
      </c>
      <c r="Y116" s="4">
        <v>188</v>
      </c>
      <c r="Z116" s="4">
        <v>208</v>
      </c>
      <c r="AA116" s="4">
        <v>40</v>
      </c>
      <c r="AB116" s="4">
        <v>114</v>
      </c>
      <c r="AC116" s="4">
        <v>327</v>
      </c>
      <c r="AD116" s="4">
        <v>59</v>
      </c>
      <c r="AE116" s="4">
        <v>163</v>
      </c>
      <c r="AF116" s="4">
        <v>43</v>
      </c>
      <c r="AG116" s="4">
        <v>96</v>
      </c>
      <c r="AH116" s="4">
        <v>110</v>
      </c>
      <c r="AI116" s="4">
        <v>215</v>
      </c>
      <c r="AJ116" s="4">
        <v>88</v>
      </c>
      <c r="AK116" s="4">
        <v>40</v>
      </c>
      <c r="AL116" s="4">
        <v>150</v>
      </c>
      <c r="AM116" s="4">
        <v>105</v>
      </c>
      <c r="AN116" s="4">
        <v>1309</v>
      </c>
      <c r="AO116" s="4">
        <v>150</v>
      </c>
      <c r="AP116" s="4">
        <v>18</v>
      </c>
      <c r="AQ116" s="4">
        <v>66</v>
      </c>
      <c r="AR116" s="4">
        <v>49</v>
      </c>
      <c r="AS116" s="4">
        <v>77</v>
      </c>
      <c r="AT116" s="4">
        <v>584</v>
      </c>
      <c r="AU116" s="4">
        <v>158</v>
      </c>
      <c r="AV116" s="4">
        <v>21</v>
      </c>
      <c r="AW116" s="4">
        <v>155</v>
      </c>
      <c r="AX116" s="4">
        <v>394</v>
      </c>
      <c r="AY116" s="4">
        <v>12</v>
      </c>
      <c r="AZ116" s="4">
        <v>97</v>
      </c>
      <c r="BA116" s="4">
        <v>50</v>
      </c>
      <c r="BB116" s="4">
        <v>12</v>
      </c>
      <c r="BC116" s="4">
        <v>19</v>
      </c>
      <c r="BD116" s="4">
        <v>94</v>
      </c>
      <c r="BE116" s="4">
        <v>2</v>
      </c>
      <c r="BF116" s="4">
        <v>1</v>
      </c>
      <c r="BG116" s="4">
        <v>0</v>
      </c>
      <c r="BH116" s="4">
        <v>0</v>
      </c>
      <c r="BI116" s="4">
        <v>14</v>
      </c>
      <c r="BJ116" s="4">
        <v>0</v>
      </c>
      <c r="BK116" s="4">
        <v>5</v>
      </c>
      <c r="BL116" s="4">
        <v>0</v>
      </c>
      <c r="BM116" s="4">
        <v>0</v>
      </c>
      <c r="BN116" s="4">
        <v>0</v>
      </c>
      <c r="BO116" s="4">
        <f t="shared" si="29"/>
        <v>135</v>
      </c>
      <c r="BP116" s="4">
        <v>165</v>
      </c>
      <c r="BQ116" s="4">
        <f t="shared" si="30"/>
        <v>379</v>
      </c>
      <c r="BR116" s="27">
        <v>12057</v>
      </c>
      <c r="BS116" s="4">
        <f t="shared" si="16"/>
        <v>12057</v>
      </c>
      <c r="BT116" s="3">
        <v>0</v>
      </c>
      <c r="BU116" s="28">
        <v>33572</v>
      </c>
      <c r="BW116" s="4">
        <f t="shared" si="18"/>
        <v>153027</v>
      </c>
      <c r="BX116" s="22">
        <f t="shared" si="25"/>
        <v>-5.7564634732161557E-2</v>
      </c>
      <c r="BY116" s="4">
        <v>4000</v>
      </c>
      <c r="BZ116" s="4">
        <f t="shared" si="24"/>
        <v>8057</v>
      </c>
      <c r="CA116" s="4">
        <f t="shared" si="26"/>
        <v>99809</v>
      </c>
      <c r="CD116" s="4">
        <f t="shared" si="19"/>
        <v>38260</v>
      </c>
      <c r="CE116" s="4">
        <f t="shared" si="20"/>
        <v>15554</v>
      </c>
      <c r="CF116" s="4">
        <f t="shared" si="21"/>
        <v>6552</v>
      </c>
      <c r="CG116" s="4">
        <f t="shared" si="22"/>
        <v>5099</v>
      </c>
      <c r="CH116" s="4">
        <f t="shared" si="23"/>
        <v>5356</v>
      </c>
      <c r="CZ116" s="70">
        <v>33543</v>
      </c>
      <c r="DA116" s="5">
        <f t="shared" si="27"/>
        <v>12654.861111111111</v>
      </c>
      <c r="DB116" s="5">
        <f t="shared" si="17"/>
        <v>12752.25</v>
      </c>
      <c r="DC116" s="72">
        <f t="shared" si="28"/>
        <v>12057</v>
      </c>
    </row>
    <row r="117" spans="2:107" x14ac:dyDescent="0.3">
      <c r="B117" s="47" t="s">
        <v>194</v>
      </c>
      <c r="C117" s="19" t="s">
        <v>442</v>
      </c>
      <c r="D117" s="4">
        <v>57</v>
      </c>
      <c r="E117" s="4">
        <v>204</v>
      </c>
      <c r="F117" s="4">
        <v>272</v>
      </c>
      <c r="G117" s="4">
        <v>32</v>
      </c>
      <c r="H117" s="4">
        <v>2288</v>
      </c>
      <c r="I117" s="4">
        <v>213</v>
      </c>
      <c r="J117" s="4">
        <v>48</v>
      </c>
      <c r="K117" s="4">
        <v>7</v>
      </c>
      <c r="L117" s="4">
        <v>213</v>
      </c>
      <c r="M117" s="4">
        <v>89</v>
      </c>
      <c r="N117" s="4">
        <v>123</v>
      </c>
      <c r="O117" s="4">
        <v>306</v>
      </c>
      <c r="P117" s="4">
        <v>154</v>
      </c>
      <c r="Q117" s="4">
        <v>61</v>
      </c>
      <c r="R117" s="4">
        <v>59</v>
      </c>
      <c r="S117" s="4">
        <v>79</v>
      </c>
      <c r="T117" s="4">
        <v>24</v>
      </c>
      <c r="U117" s="4">
        <v>44</v>
      </c>
      <c r="V117" s="4">
        <v>27</v>
      </c>
      <c r="W117" s="4">
        <v>67</v>
      </c>
      <c r="X117" s="4">
        <v>127</v>
      </c>
      <c r="Y117" s="4">
        <v>127</v>
      </c>
      <c r="Z117" s="4">
        <v>111</v>
      </c>
      <c r="AA117" s="4">
        <v>16</v>
      </c>
      <c r="AB117" s="4">
        <v>87</v>
      </c>
      <c r="AC117" s="4">
        <v>209</v>
      </c>
      <c r="AD117" s="4">
        <v>40</v>
      </c>
      <c r="AE117" s="4">
        <v>129</v>
      </c>
      <c r="AF117" s="4">
        <v>25</v>
      </c>
      <c r="AG117" s="4">
        <v>81</v>
      </c>
      <c r="AH117" s="4">
        <v>81</v>
      </c>
      <c r="AI117" s="4">
        <v>152</v>
      </c>
      <c r="AJ117" s="4">
        <v>68</v>
      </c>
      <c r="AK117" s="4">
        <v>32</v>
      </c>
      <c r="AL117" s="4">
        <v>104</v>
      </c>
      <c r="AM117" s="4">
        <v>67</v>
      </c>
      <c r="AN117" s="4">
        <v>947</v>
      </c>
      <c r="AO117" s="4">
        <v>78</v>
      </c>
      <c r="AP117" s="4">
        <v>16</v>
      </c>
      <c r="AQ117" s="4">
        <v>36</v>
      </c>
      <c r="AR117" s="4">
        <v>28</v>
      </c>
      <c r="AS117" s="4">
        <v>46</v>
      </c>
      <c r="AT117" s="4">
        <v>373</v>
      </c>
      <c r="AU117" s="4">
        <v>148</v>
      </c>
      <c r="AV117" s="4">
        <v>18</v>
      </c>
      <c r="AW117" s="4">
        <v>119</v>
      </c>
      <c r="AX117" s="4">
        <v>307</v>
      </c>
      <c r="AY117" s="4">
        <v>4</v>
      </c>
      <c r="AZ117" s="4">
        <v>70</v>
      </c>
      <c r="BA117" s="4">
        <v>34</v>
      </c>
      <c r="BB117" s="4">
        <v>10</v>
      </c>
      <c r="BC117" s="4">
        <v>15</v>
      </c>
      <c r="BD117" s="4">
        <v>59</v>
      </c>
      <c r="BE117" s="4">
        <v>1</v>
      </c>
      <c r="BF117" s="4">
        <v>0</v>
      </c>
      <c r="BG117" s="4">
        <v>0</v>
      </c>
      <c r="BH117" s="4">
        <v>1</v>
      </c>
      <c r="BI117" s="4">
        <v>9</v>
      </c>
      <c r="BJ117" s="4">
        <v>0</v>
      </c>
      <c r="BK117" s="4">
        <v>3</v>
      </c>
      <c r="BL117" s="4">
        <v>0</v>
      </c>
      <c r="BM117" s="4">
        <v>0</v>
      </c>
      <c r="BN117" s="4">
        <v>0</v>
      </c>
      <c r="BO117" s="4">
        <f t="shared" si="29"/>
        <v>88</v>
      </c>
      <c r="BP117" s="4">
        <v>58</v>
      </c>
      <c r="BQ117" s="4">
        <f t="shared" si="30"/>
        <v>262</v>
      </c>
      <c r="BR117" s="27">
        <v>8465</v>
      </c>
      <c r="BS117" s="4">
        <f t="shared" si="16"/>
        <v>8465</v>
      </c>
      <c r="BT117" s="3">
        <v>0</v>
      </c>
      <c r="BU117" s="28">
        <v>33600</v>
      </c>
      <c r="BW117" s="4">
        <f t="shared" si="18"/>
        <v>148574</v>
      </c>
      <c r="BX117" s="22">
        <f t="shared" si="25"/>
        <v>-7.8867912830527964E-2</v>
      </c>
      <c r="BY117" s="4">
        <v>4205</v>
      </c>
      <c r="BZ117" s="4">
        <f t="shared" si="24"/>
        <v>4260</v>
      </c>
      <c r="CA117" s="4">
        <f t="shared" si="26"/>
        <v>93652</v>
      </c>
      <c r="CD117" s="4">
        <f t="shared" si="19"/>
        <v>37480</v>
      </c>
      <c r="CE117" s="4">
        <f t="shared" si="20"/>
        <v>15103</v>
      </c>
      <c r="CF117" s="4">
        <f t="shared" si="21"/>
        <v>6409</v>
      </c>
      <c r="CG117" s="4">
        <f t="shared" si="22"/>
        <v>4953</v>
      </c>
      <c r="CH117" s="4">
        <f t="shared" si="23"/>
        <v>5210</v>
      </c>
      <c r="CZ117" s="70">
        <v>33573</v>
      </c>
      <c r="DA117" s="5">
        <f t="shared" si="27"/>
        <v>12590.805555555555</v>
      </c>
      <c r="DB117" s="5">
        <f t="shared" si="17"/>
        <v>12381.166666666666</v>
      </c>
      <c r="DC117" s="72">
        <f t="shared" si="28"/>
        <v>8465</v>
      </c>
    </row>
    <row r="118" spans="2:107" x14ac:dyDescent="0.3">
      <c r="B118" s="47" t="s">
        <v>195</v>
      </c>
      <c r="C118" s="19" t="s">
        <v>443</v>
      </c>
      <c r="D118" s="4">
        <v>49</v>
      </c>
      <c r="E118" s="4">
        <v>282</v>
      </c>
      <c r="F118" s="4">
        <v>368</v>
      </c>
      <c r="G118" s="4">
        <v>46</v>
      </c>
      <c r="H118" s="4">
        <v>2821</v>
      </c>
      <c r="I118" s="4">
        <v>294</v>
      </c>
      <c r="J118" s="4">
        <v>83</v>
      </c>
      <c r="K118" s="4">
        <v>13</v>
      </c>
      <c r="L118" s="4">
        <v>274</v>
      </c>
      <c r="M118" s="4">
        <v>118</v>
      </c>
      <c r="N118" s="4">
        <v>176</v>
      </c>
      <c r="O118" s="4">
        <v>379</v>
      </c>
      <c r="P118" s="4">
        <v>187</v>
      </c>
      <c r="Q118" s="4">
        <v>58</v>
      </c>
      <c r="R118" s="4">
        <v>90</v>
      </c>
      <c r="S118" s="4">
        <v>91</v>
      </c>
      <c r="T118" s="4">
        <v>26</v>
      </c>
      <c r="U118" s="4">
        <v>64</v>
      </c>
      <c r="V118" s="4">
        <v>28</v>
      </c>
      <c r="W118" s="4">
        <v>82</v>
      </c>
      <c r="X118" s="4">
        <v>131</v>
      </c>
      <c r="Y118" s="4">
        <v>160</v>
      </c>
      <c r="Z118" s="4">
        <v>152</v>
      </c>
      <c r="AA118" s="4">
        <v>23</v>
      </c>
      <c r="AB118" s="4">
        <v>107</v>
      </c>
      <c r="AC118" s="4">
        <v>281</v>
      </c>
      <c r="AD118" s="4">
        <v>44</v>
      </c>
      <c r="AE118" s="4">
        <v>166</v>
      </c>
      <c r="AF118" s="4">
        <v>28</v>
      </c>
      <c r="AG118" s="4">
        <v>97</v>
      </c>
      <c r="AH118" s="4">
        <v>89</v>
      </c>
      <c r="AI118" s="4">
        <v>189</v>
      </c>
      <c r="AJ118" s="4">
        <v>106</v>
      </c>
      <c r="AK118" s="4">
        <v>37</v>
      </c>
      <c r="AL118" s="4">
        <v>133</v>
      </c>
      <c r="AM118" s="4">
        <v>65</v>
      </c>
      <c r="AN118" s="4">
        <v>1170</v>
      </c>
      <c r="AO118" s="4">
        <v>113</v>
      </c>
      <c r="AP118" s="4">
        <v>22</v>
      </c>
      <c r="AQ118" s="4">
        <v>55</v>
      </c>
      <c r="AR118" s="4">
        <v>40</v>
      </c>
      <c r="AS118" s="4">
        <v>78</v>
      </c>
      <c r="AT118" s="4">
        <v>481</v>
      </c>
      <c r="AU118" s="4">
        <v>169</v>
      </c>
      <c r="AV118" s="4">
        <v>15</v>
      </c>
      <c r="AW118" s="4">
        <v>150</v>
      </c>
      <c r="AX118" s="4">
        <v>310</v>
      </c>
      <c r="AY118" s="4">
        <v>6</v>
      </c>
      <c r="AZ118" s="4">
        <v>74</v>
      </c>
      <c r="BA118" s="4">
        <v>48</v>
      </c>
      <c r="BB118" s="4">
        <v>6</v>
      </c>
      <c r="BC118" s="4">
        <v>11</v>
      </c>
      <c r="BD118" s="4">
        <v>77</v>
      </c>
      <c r="BE118" s="4">
        <v>2</v>
      </c>
      <c r="BF118" s="4">
        <v>0</v>
      </c>
      <c r="BG118" s="4">
        <v>0</v>
      </c>
      <c r="BH118" s="4">
        <v>0</v>
      </c>
      <c r="BI118" s="4">
        <v>19</v>
      </c>
      <c r="BJ118" s="4">
        <v>1</v>
      </c>
      <c r="BK118" s="4">
        <v>5</v>
      </c>
      <c r="BL118" s="4">
        <v>2</v>
      </c>
      <c r="BM118" s="4">
        <v>0</v>
      </c>
      <c r="BN118" s="4">
        <v>0</v>
      </c>
      <c r="BO118" s="4">
        <f t="shared" si="29"/>
        <v>117</v>
      </c>
      <c r="BP118" s="4">
        <v>73</v>
      </c>
      <c r="BQ118" s="4">
        <f t="shared" si="30"/>
        <v>258</v>
      </c>
      <c r="BR118" s="27">
        <v>10522</v>
      </c>
      <c r="BS118" s="4">
        <f t="shared" si="16"/>
        <v>10522</v>
      </c>
      <c r="BT118" s="3">
        <v>0</v>
      </c>
      <c r="BU118" s="28">
        <v>33628</v>
      </c>
      <c r="BW118" s="4">
        <f t="shared" si="18"/>
        <v>147371</v>
      </c>
      <c r="BX118" s="22">
        <f t="shared" si="25"/>
        <v>-8.5214681655379598E-2</v>
      </c>
      <c r="BY118" s="4">
        <v>3234</v>
      </c>
      <c r="BZ118" s="4">
        <f t="shared" si="24"/>
        <v>7288</v>
      </c>
      <c r="CA118" s="4">
        <f t="shared" si="26"/>
        <v>95362</v>
      </c>
      <c r="CD118" s="4">
        <f t="shared" si="19"/>
        <v>37386</v>
      </c>
      <c r="CE118" s="4">
        <f t="shared" si="20"/>
        <v>15115</v>
      </c>
      <c r="CF118" s="4">
        <f t="shared" si="21"/>
        <v>6426</v>
      </c>
      <c r="CG118" s="4">
        <f t="shared" si="22"/>
        <v>4940</v>
      </c>
      <c r="CH118" s="4">
        <f t="shared" si="23"/>
        <v>5172</v>
      </c>
      <c r="CZ118" s="70">
        <v>33604</v>
      </c>
      <c r="DA118" s="5">
        <f t="shared" si="27"/>
        <v>12606.166666666666</v>
      </c>
      <c r="DB118" s="5">
        <f t="shared" si="17"/>
        <v>12280.916666666666</v>
      </c>
      <c r="DC118" s="72">
        <f t="shared" si="28"/>
        <v>10522</v>
      </c>
    </row>
    <row r="119" spans="2:107" x14ac:dyDescent="0.3">
      <c r="B119" s="47" t="s">
        <v>196</v>
      </c>
      <c r="C119" s="19" t="s">
        <v>444</v>
      </c>
      <c r="D119" s="4">
        <v>55</v>
      </c>
      <c r="E119" s="4">
        <v>335</v>
      </c>
      <c r="F119" s="4">
        <v>414</v>
      </c>
      <c r="G119" s="4">
        <v>56</v>
      </c>
      <c r="H119" s="4">
        <v>3430</v>
      </c>
      <c r="I119" s="4">
        <v>367</v>
      </c>
      <c r="J119" s="4">
        <v>68</v>
      </c>
      <c r="K119" s="4">
        <v>12</v>
      </c>
      <c r="L119" s="4">
        <v>298</v>
      </c>
      <c r="M119" s="4">
        <v>134</v>
      </c>
      <c r="N119" s="4">
        <v>225</v>
      </c>
      <c r="O119" s="4">
        <v>462</v>
      </c>
      <c r="P119" s="4">
        <v>232</v>
      </c>
      <c r="Q119" s="4">
        <v>90</v>
      </c>
      <c r="R119" s="4">
        <v>83</v>
      </c>
      <c r="S119" s="4">
        <v>112</v>
      </c>
      <c r="T119" s="4">
        <v>43</v>
      </c>
      <c r="U119" s="4">
        <v>67</v>
      </c>
      <c r="V119" s="4">
        <v>32</v>
      </c>
      <c r="W119" s="4">
        <v>78</v>
      </c>
      <c r="X119" s="4">
        <v>153</v>
      </c>
      <c r="Y119" s="4">
        <v>214</v>
      </c>
      <c r="Z119" s="4">
        <v>169</v>
      </c>
      <c r="AA119" s="4">
        <v>32</v>
      </c>
      <c r="AB119" s="4">
        <v>130</v>
      </c>
      <c r="AC119" s="4">
        <v>327</v>
      </c>
      <c r="AD119" s="4">
        <v>59</v>
      </c>
      <c r="AE119" s="4">
        <v>197</v>
      </c>
      <c r="AF119" s="4">
        <v>38</v>
      </c>
      <c r="AG119" s="4">
        <v>95</v>
      </c>
      <c r="AH119" s="4">
        <v>117</v>
      </c>
      <c r="AI119" s="4">
        <v>232</v>
      </c>
      <c r="AJ119" s="4">
        <v>109</v>
      </c>
      <c r="AK119" s="4">
        <v>52</v>
      </c>
      <c r="AL119" s="4">
        <v>132</v>
      </c>
      <c r="AM119" s="4">
        <v>98</v>
      </c>
      <c r="AN119" s="4">
        <v>1454</v>
      </c>
      <c r="AO119" s="4">
        <v>137</v>
      </c>
      <c r="AP119" s="4">
        <v>15</v>
      </c>
      <c r="AQ119" s="4">
        <v>68</v>
      </c>
      <c r="AR119" s="4">
        <v>38</v>
      </c>
      <c r="AS119" s="4">
        <v>83</v>
      </c>
      <c r="AT119" s="4">
        <v>587</v>
      </c>
      <c r="AU119" s="4">
        <v>190</v>
      </c>
      <c r="AV119" s="4">
        <v>24</v>
      </c>
      <c r="AW119" s="4">
        <v>187</v>
      </c>
      <c r="AX119" s="4">
        <v>402</v>
      </c>
      <c r="AY119" s="4">
        <v>10</v>
      </c>
      <c r="AZ119" s="4">
        <v>95</v>
      </c>
      <c r="BA119" s="4">
        <v>68</v>
      </c>
      <c r="BB119" s="4">
        <v>10</v>
      </c>
      <c r="BC119" s="4">
        <v>21</v>
      </c>
      <c r="BD119" s="4">
        <v>105</v>
      </c>
      <c r="BE119" s="4">
        <v>5</v>
      </c>
      <c r="BF119" s="4">
        <v>0</v>
      </c>
      <c r="BG119" s="4">
        <v>1</v>
      </c>
      <c r="BH119" s="4">
        <v>0</v>
      </c>
      <c r="BI119" s="4">
        <v>22</v>
      </c>
      <c r="BJ119" s="4">
        <v>0</v>
      </c>
      <c r="BK119" s="4">
        <v>2</v>
      </c>
      <c r="BL119" s="4">
        <v>1</v>
      </c>
      <c r="BM119" s="4">
        <v>0</v>
      </c>
      <c r="BN119" s="4">
        <v>1</v>
      </c>
      <c r="BO119" s="4">
        <f t="shared" si="29"/>
        <v>158</v>
      </c>
      <c r="BP119" s="4">
        <v>82</v>
      </c>
      <c r="BQ119" s="4">
        <f t="shared" si="30"/>
        <v>328</v>
      </c>
      <c r="BR119" s="27">
        <v>12683</v>
      </c>
      <c r="BS119" s="4">
        <f t="shared" si="16"/>
        <v>12683</v>
      </c>
      <c r="BT119" s="3">
        <v>0</v>
      </c>
      <c r="BU119" s="28">
        <v>33663</v>
      </c>
      <c r="BW119" s="4">
        <f t="shared" si="18"/>
        <v>147472</v>
      </c>
      <c r="BX119" s="22">
        <f t="shared" si="25"/>
        <v>-9.5197192431344613E-2</v>
      </c>
      <c r="BY119" s="4">
        <v>2687</v>
      </c>
      <c r="BZ119" s="4">
        <f t="shared" si="24"/>
        <v>9996</v>
      </c>
      <c r="CA119" s="4">
        <f t="shared" si="26"/>
        <v>101316</v>
      </c>
      <c r="CD119" s="4">
        <f t="shared" si="19"/>
        <v>37836</v>
      </c>
      <c r="CE119" s="4">
        <f t="shared" si="20"/>
        <v>15308</v>
      </c>
      <c r="CF119" s="4">
        <f t="shared" si="21"/>
        <v>6472</v>
      </c>
      <c r="CG119" s="4">
        <f t="shared" si="22"/>
        <v>4938</v>
      </c>
      <c r="CH119" s="4">
        <f t="shared" si="23"/>
        <v>5161</v>
      </c>
      <c r="CZ119" s="70">
        <v>33635</v>
      </c>
      <c r="DA119" s="5">
        <f t="shared" si="27"/>
        <v>12726.083333333334</v>
      </c>
      <c r="DB119" s="5">
        <f t="shared" si="17"/>
        <v>12289.333333333334</v>
      </c>
      <c r="DC119" s="72">
        <f t="shared" si="28"/>
        <v>12683</v>
      </c>
    </row>
    <row r="120" spans="2:107" x14ac:dyDescent="0.3">
      <c r="B120" s="47" t="s">
        <v>197</v>
      </c>
      <c r="C120" s="19" t="s">
        <v>445</v>
      </c>
      <c r="D120" s="4">
        <v>51</v>
      </c>
      <c r="E120" s="4">
        <v>286</v>
      </c>
      <c r="F120" s="4">
        <v>363</v>
      </c>
      <c r="G120" s="4">
        <v>52</v>
      </c>
      <c r="H120" s="4">
        <v>2730</v>
      </c>
      <c r="I120" s="4">
        <v>244</v>
      </c>
      <c r="J120" s="4">
        <v>60</v>
      </c>
      <c r="K120" s="4">
        <v>8</v>
      </c>
      <c r="L120" s="4">
        <v>259</v>
      </c>
      <c r="M120" s="4">
        <v>94</v>
      </c>
      <c r="N120" s="4">
        <v>144</v>
      </c>
      <c r="O120" s="4">
        <v>374</v>
      </c>
      <c r="P120" s="4">
        <v>177</v>
      </c>
      <c r="Q120" s="4">
        <v>75</v>
      </c>
      <c r="R120" s="4">
        <v>45</v>
      </c>
      <c r="S120" s="4">
        <v>93</v>
      </c>
      <c r="T120" s="4">
        <v>38</v>
      </c>
      <c r="U120" s="4">
        <v>79</v>
      </c>
      <c r="V120" s="4">
        <v>33</v>
      </c>
      <c r="W120" s="4">
        <v>78</v>
      </c>
      <c r="X120" s="4">
        <v>106</v>
      </c>
      <c r="Y120" s="4">
        <v>161</v>
      </c>
      <c r="Z120" s="4">
        <v>134</v>
      </c>
      <c r="AA120" s="4">
        <v>28</v>
      </c>
      <c r="AB120" s="4">
        <v>107</v>
      </c>
      <c r="AC120" s="4">
        <v>282</v>
      </c>
      <c r="AD120" s="4">
        <v>50</v>
      </c>
      <c r="AE120" s="4">
        <v>190</v>
      </c>
      <c r="AF120" s="4">
        <v>41</v>
      </c>
      <c r="AG120" s="4">
        <v>80</v>
      </c>
      <c r="AH120" s="4">
        <v>98</v>
      </c>
      <c r="AI120" s="4">
        <v>198</v>
      </c>
      <c r="AJ120" s="4">
        <v>77</v>
      </c>
      <c r="AK120" s="4">
        <v>48</v>
      </c>
      <c r="AL120" s="4">
        <v>117</v>
      </c>
      <c r="AM120" s="4">
        <v>80</v>
      </c>
      <c r="AN120" s="4">
        <v>1147</v>
      </c>
      <c r="AO120" s="4">
        <v>94</v>
      </c>
      <c r="AP120" s="4">
        <v>22</v>
      </c>
      <c r="AQ120" s="4">
        <v>62</v>
      </c>
      <c r="AR120" s="4">
        <v>34</v>
      </c>
      <c r="AS120" s="4">
        <v>66</v>
      </c>
      <c r="AT120" s="4">
        <v>516</v>
      </c>
      <c r="AU120" s="4">
        <v>146</v>
      </c>
      <c r="AV120" s="4">
        <v>11</v>
      </c>
      <c r="AW120" s="4">
        <v>144</v>
      </c>
      <c r="AX120" s="4">
        <v>449</v>
      </c>
      <c r="AY120" s="4">
        <v>5</v>
      </c>
      <c r="AZ120" s="4">
        <v>103</v>
      </c>
      <c r="BA120" s="4">
        <v>62</v>
      </c>
      <c r="BB120" s="4">
        <v>8</v>
      </c>
      <c r="BC120" s="4">
        <v>12</v>
      </c>
      <c r="BD120" s="4">
        <v>71</v>
      </c>
      <c r="BE120" s="4">
        <v>0</v>
      </c>
      <c r="BF120" s="4">
        <v>0</v>
      </c>
      <c r="BG120" s="4">
        <v>0</v>
      </c>
      <c r="BH120" s="4">
        <v>0</v>
      </c>
      <c r="BI120" s="4">
        <v>6</v>
      </c>
      <c r="BJ120" s="4">
        <v>0</v>
      </c>
      <c r="BK120" s="4">
        <v>0</v>
      </c>
      <c r="BL120" s="4">
        <v>3</v>
      </c>
      <c r="BM120" s="4">
        <v>0</v>
      </c>
      <c r="BN120" s="4">
        <v>0</v>
      </c>
      <c r="BO120" s="4">
        <f t="shared" si="29"/>
        <v>92</v>
      </c>
      <c r="BP120" s="4">
        <v>43</v>
      </c>
      <c r="BQ120" s="4">
        <f t="shared" si="30"/>
        <v>238</v>
      </c>
      <c r="BR120" s="27">
        <v>10322</v>
      </c>
      <c r="BS120" s="4">
        <f t="shared" si="16"/>
        <v>10322</v>
      </c>
      <c r="BT120" s="3">
        <v>0</v>
      </c>
      <c r="BU120" s="28">
        <v>33691</v>
      </c>
      <c r="BW120" s="4">
        <f t="shared" si="18"/>
        <v>141626</v>
      </c>
      <c r="BX120" s="22">
        <f t="shared" si="25"/>
        <v>-0.1368952214956517</v>
      </c>
      <c r="BY120" s="4">
        <v>3008</v>
      </c>
      <c r="BZ120" s="4">
        <f t="shared" si="24"/>
        <v>7314</v>
      </c>
      <c r="CA120" s="4">
        <f t="shared" si="26"/>
        <v>95814</v>
      </c>
      <c r="CD120" s="4">
        <f t="shared" si="19"/>
        <v>36690</v>
      </c>
      <c r="CE120" s="4">
        <f t="shared" si="20"/>
        <v>14771</v>
      </c>
      <c r="CF120" s="4">
        <f t="shared" si="21"/>
        <v>6332</v>
      </c>
      <c r="CG120" s="4">
        <f t="shared" si="22"/>
        <v>4780</v>
      </c>
      <c r="CH120" s="4">
        <f t="shared" si="23"/>
        <v>4981</v>
      </c>
      <c r="CZ120" s="70">
        <v>33664</v>
      </c>
      <c r="DA120" s="5">
        <f t="shared" si="27"/>
        <v>12715.75</v>
      </c>
      <c r="DB120" s="5">
        <f t="shared" si="17"/>
        <v>11802.166666666666</v>
      </c>
      <c r="DC120" s="72">
        <f t="shared" si="28"/>
        <v>10322</v>
      </c>
    </row>
    <row r="121" spans="2:107" x14ac:dyDescent="0.3">
      <c r="B121" s="47" t="s">
        <v>198</v>
      </c>
      <c r="C121" s="19" t="s">
        <v>446</v>
      </c>
      <c r="D121" s="4">
        <v>48</v>
      </c>
      <c r="E121" s="4">
        <v>253</v>
      </c>
      <c r="F121" s="4">
        <v>278</v>
      </c>
      <c r="G121" s="4">
        <v>34</v>
      </c>
      <c r="H121" s="4">
        <v>2565</v>
      </c>
      <c r="I121" s="4">
        <v>244</v>
      </c>
      <c r="J121" s="4">
        <v>67</v>
      </c>
      <c r="K121" s="4">
        <v>17</v>
      </c>
      <c r="L121" s="4">
        <v>235</v>
      </c>
      <c r="M121" s="4">
        <v>118</v>
      </c>
      <c r="N121" s="4">
        <v>152</v>
      </c>
      <c r="O121" s="4">
        <v>382</v>
      </c>
      <c r="P121" s="4">
        <v>170</v>
      </c>
      <c r="Q121" s="4">
        <v>58</v>
      </c>
      <c r="R121" s="4">
        <v>53</v>
      </c>
      <c r="S121" s="4">
        <v>98</v>
      </c>
      <c r="T121" s="4">
        <v>24</v>
      </c>
      <c r="U121" s="4">
        <v>60</v>
      </c>
      <c r="V121" s="4">
        <v>29</v>
      </c>
      <c r="W121" s="4">
        <v>61</v>
      </c>
      <c r="X121" s="4">
        <v>94</v>
      </c>
      <c r="Y121" s="4">
        <v>139</v>
      </c>
      <c r="Z121" s="4">
        <v>134</v>
      </c>
      <c r="AA121" s="4">
        <v>19</v>
      </c>
      <c r="AB121" s="4">
        <v>105</v>
      </c>
      <c r="AC121" s="4">
        <v>286</v>
      </c>
      <c r="AD121" s="4">
        <v>58</v>
      </c>
      <c r="AE121" s="4">
        <v>169</v>
      </c>
      <c r="AF121" s="4">
        <v>37</v>
      </c>
      <c r="AG121" s="4">
        <v>59</v>
      </c>
      <c r="AH121" s="4">
        <v>100</v>
      </c>
      <c r="AI121" s="4">
        <v>181</v>
      </c>
      <c r="AJ121" s="4">
        <v>71</v>
      </c>
      <c r="AK121" s="4">
        <v>33</v>
      </c>
      <c r="AL121" s="4">
        <v>137</v>
      </c>
      <c r="AM121" s="4">
        <v>71</v>
      </c>
      <c r="AN121" s="4">
        <v>1203</v>
      </c>
      <c r="AO121" s="4">
        <v>87</v>
      </c>
      <c r="AP121" s="4">
        <v>16</v>
      </c>
      <c r="AQ121" s="4">
        <v>52</v>
      </c>
      <c r="AR121" s="4">
        <v>41</v>
      </c>
      <c r="AS121" s="4">
        <v>56</v>
      </c>
      <c r="AT121" s="4">
        <v>469</v>
      </c>
      <c r="AU121" s="4">
        <v>170</v>
      </c>
      <c r="AV121" s="4">
        <v>17</v>
      </c>
      <c r="AW121" s="4">
        <v>119</v>
      </c>
      <c r="AX121" s="4">
        <v>409</v>
      </c>
      <c r="AY121" s="4">
        <v>14</v>
      </c>
      <c r="AZ121" s="4">
        <v>64</v>
      </c>
      <c r="BA121" s="4">
        <v>67</v>
      </c>
      <c r="BB121" s="4">
        <v>15</v>
      </c>
      <c r="BC121" s="4">
        <v>10</v>
      </c>
      <c r="BD121" s="4">
        <v>86</v>
      </c>
      <c r="BE121" s="4">
        <v>0</v>
      </c>
      <c r="BF121" s="4">
        <v>1</v>
      </c>
      <c r="BG121" s="4">
        <v>0</v>
      </c>
      <c r="BH121" s="4">
        <v>1</v>
      </c>
      <c r="BI121" s="4">
        <v>12</v>
      </c>
      <c r="BJ121" s="4">
        <v>0</v>
      </c>
      <c r="BK121" s="4">
        <v>3</v>
      </c>
      <c r="BL121" s="4">
        <v>3</v>
      </c>
      <c r="BM121" s="4">
        <v>0</v>
      </c>
      <c r="BN121" s="4">
        <v>1</v>
      </c>
      <c r="BO121" s="4">
        <f t="shared" si="29"/>
        <v>117</v>
      </c>
      <c r="BP121" s="4">
        <v>60</v>
      </c>
      <c r="BQ121" s="4">
        <f t="shared" si="30"/>
        <v>241</v>
      </c>
      <c r="BR121" s="27">
        <v>9856</v>
      </c>
      <c r="BS121" s="4">
        <f t="shared" si="16"/>
        <v>9856</v>
      </c>
      <c r="BT121" s="3">
        <v>0</v>
      </c>
      <c r="BU121" s="28">
        <v>33719</v>
      </c>
      <c r="BW121" s="4">
        <f t="shared" si="18"/>
        <v>138990</v>
      </c>
      <c r="BX121" s="22">
        <f t="shared" si="25"/>
        <v>-0.15830461875722912</v>
      </c>
      <c r="BY121" s="4">
        <v>3021</v>
      </c>
      <c r="BZ121" s="4">
        <f t="shared" si="24"/>
        <v>6835</v>
      </c>
      <c r="CA121" s="4">
        <f t="shared" si="26"/>
        <v>93509</v>
      </c>
      <c r="CD121" s="4">
        <f t="shared" si="19"/>
        <v>36259</v>
      </c>
      <c r="CE121" s="4">
        <f t="shared" si="20"/>
        <v>14694</v>
      </c>
      <c r="CF121" s="4">
        <f t="shared" si="21"/>
        <v>6268</v>
      </c>
      <c r="CG121" s="4">
        <f t="shared" si="22"/>
        <v>4649</v>
      </c>
      <c r="CH121" s="4">
        <f t="shared" si="23"/>
        <v>4942</v>
      </c>
      <c r="CZ121" s="70">
        <v>33695</v>
      </c>
      <c r="DA121" s="5">
        <f t="shared" si="27"/>
        <v>12593.333333333334</v>
      </c>
      <c r="DB121" s="5">
        <f t="shared" si="17"/>
        <v>11582.5</v>
      </c>
      <c r="DC121" s="72">
        <f t="shared" si="28"/>
        <v>9856</v>
      </c>
    </row>
    <row r="122" spans="2:107" x14ac:dyDescent="0.3">
      <c r="B122" s="47" t="s">
        <v>199</v>
      </c>
      <c r="C122" s="19" t="s">
        <v>447</v>
      </c>
      <c r="D122" s="4">
        <v>53</v>
      </c>
      <c r="E122" s="4">
        <v>309</v>
      </c>
      <c r="F122" s="4">
        <v>380</v>
      </c>
      <c r="G122" s="4">
        <v>46</v>
      </c>
      <c r="H122" s="4">
        <v>3172</v>
      </c>
      <c r="I122" s="4">
        <v>286</v>
      </c>
      <c r="J122" s="4">
        <v>74</v>
      </c>
      <c r="K122" s="4">
        <v>8</v>
      </c>
      <c r="L122" s="4">
        <v>299</v>
      </c>
      <c r="M122" s="4">
        <v>118</v>
      </c>
      <c r="N122" s="4">
        <v>183</v>
      </c>
      <c r="O122" s="4">
        <v>450</v>
      </c>
      <c r="P122" s="4">
        <v>238</v>
      </c>
      <c r="Q122" s="4">
        <v>84</v>
      </c>
      <c r="R122" s="4">
        <v>74</v>
      </c>
      <c r="S122" s="4">
        <v>101</v>
      </c>
      <c r="T122" s="4">
        <v>48</v>
      </c>
      <c r="U122" s="4">
        <v>83</v>
      </c>
      <c r="V122" s="4">
        <v>28</v>
      </c>
      <c r="W122" s="4">
        <v>92</v>
      </c>
      <c r="X122" s="4">
        <v>137</v>
      </c>
      <c r="Y122" s="4">
        <v>184</v>
      </c>
      <c r="Z122" s="4">
        <v>159</v>
      </c>
      <c r="AA122" s="4">
        <v>23</v>
      </c>
      <c r="AB122" s="4">
        <v>98</v>
      </c>
      <c r="AC122" s="4">
        <v>278</v>
      </c>
      <c r="AD122" s="4">
        <v>53</v>
      </c>
      <c r="AE122" s="4">
        <v>178</v>
      </c>
      <c r="AF122" s="4">
        <v>46</v>
      </c>
      <c r="AG122" s="4">
        <v>106</v>
      </c>
      <c r="AH122" s="4">
        <v>114</v>
      </c>
      <c r="AI122" s="4">
        <v>221</v>
      </c>
      <c r="AJ122" s="4">
        <v>83</v>
      </c>
      <c r="AK122" s="4">
        <v>52</v>
      </c>
      <c r="AL122" s="4">
        <v>135</v>
      </c>
      <c r="AM122" s="4">
        <v>102</v>
      </c>
      <c r="AN122" s="4">
        <v>1336</v>
      </c>
      <c r="AO122" s="4">
        <v>121</v>
      </c>
      <c r="AP122" s="4">
        <v>18</v>
      </c>
      <c r="AQ122" s="4">
        <v>75</v>
      </c>
      <c r="AR122" s="4">
        <v>45</v>
      </c>
      <c r="AS122" s="4">
        <v>88</v>
      </c>
      <c r="AT122" s="4">
        <v>544</v>
      </c>
      <c r="AU122" s="4">
        <v>178</v>
      </c>
      <c r="AV122" s="4">
        <v>22</v>
      </c>
      <c r="AW122" s="4">
        <v>158</v>
      </c>
      <c r="AX122" s="4">
        <v>449</v>
      </c>
      <c r="AY122" s="4">
        <v>9</v>
      </c>
      <c r="AZ122" s="4">
        <v>113</v>
      </c>
      <c r="BA122" s="4">
        <v>65</v>
      </c>
      <c r="BB122" s="4">
        <v>10</v>
      </c>
      <c r="BC122" s="4">
        <v>22</v>
      </c>
      <c r="BD122" s="4">
        <v>83</v>
      </c>
      <c r="BE122" s="4">
        <v>0</v>
      </c>
      <c r="BF122" s="4">
        <v>1</v>
      </c>
      <c r="BG122" s="4">
        <v>1</v>
      </c>
      <c r="BH122" s="4">
        <v>1</v>
      </c>
      <c r="BI122" s="4">
        <v>15</v>
      </c>
      <c r="BJ122" s="4">
        <v>0</v>
      </c>
      <c r="BK122" s="4">
        <v>7</v>
      </c>
      <c r="BL122" s="4">
        <v>3</v>
      </c>
      <c r="BM122" s="4">
        <v>0</v>
      </c>
      <c r="BN122" s="4">
        <v>0</v>
      </c>
      <c r="BO122" s="4">
        <f t="shared" si="29"/>
        <v>133</v>
      </c>
      <c r="BP122" s="4">
        <v>92</v>
      </c>
      <c r="BQ122" s="4">
        <f t="shared" si="30"/>
        <v>373</v>
      </c>
      <c r="BR122" s="27">
        <v>11924</v>
      </c>
      <c r="BS122" s="4">
        <f t="shared" si="16"/>
        <v>11924</v>
      </c>
      <c r="BT122" s="3">
        <v>0</v>
      </c>
      <c r="BU122" s="28">
        <v>33754</v>
      </c>
      <c r="BW122" s="4">
        <f t="shared" si="18"/>
        <v>138994</v>
      </c>
      <c r="BX122" s="22">
        <f t="shared" si="25"/>
        <v>-0.16527138859195023</v>
      </c>
      <c r="BY122" s="4">
        <v>2511</v>
      </c>
      <c r="BZ122" s="4">
        <f t="shared" si="24"/>
        <v>9413</v>
      </c>
      <c r="CA122" s="4">
        <f t="shared" si="26"/>
        <v>94557</v>
      </c>
      <c r="CD122" s="4">
        <f t="shared" si="19"/>
        <v>36502</v>
      </c>
      <c r="CE122" s="4">
        <f t="shared" si="20"/>
        <v>14866</v>
      </c>
      <c r="CF122" s="4">
        <f t="shared" si="21"/>
        <v>6362</v>
      </c>
      <c r="CG122" s="4">
        <f t="shared" si="22"/>
        <v>4637</v>
      </c>
      <c r="CH122" s="4">
        <f t="shared" si="23"/>
        <v>4969</v>
      </c>
      <c r="CZ122" s="70">
        <v>33725</v>
      </c>
      <c r="DA122" s="5">
        <f t="shared" si="27"/>
        <v>12635.916666666666</v>
      </c>
      <c r="DB122" s="5">
        <f t="shared" si="17"/>
        <v>11582.833333333334</v>
      </c>
      <c r="DC122" s="72">
        <f t="shared" si="28"/>
        <v>11924</v>
      </c>
    </row>
    <row r="123" spans="2:107" x14ac:dyDescent="0.3">
      <c r="B123" s="47" t="s">
        <v>200</v>
      </c>
      <c r="C123" s="19" t="s">
        <v>448</v>
      </c>
      <c r="D123" s="4">
        <v>56</v>
      </c>
      <c r="E123" s="4">
        <v>257</v>
      </c>
      <c r="F123" s="4">
        <v>349</v>
      </c>
      <c r="G123" s="4">
        <v>38</v>
      </c>
      <c r="H123" s="4">
        <v>2729</v>
      </c>
      <c r="I123" s="4">
        <v>253</v>
      </c>
      <c r="J123" s="4">
        <v>64</v>
      </c>
      <c r="K123" s="4">
        <v>6</v>
      </c>
      <c r="L123" s="4">
        <v>248</v>
      </c>
      <c r="M123" s="4">
        <v>110</v>
      </c>
      <c r="N123" s="4">
        <v>170</v>
      </c>
      <c r="O123" s="4">
        <v>377</v>
      </c>
      <c r="P123" s="4">
        <v>194</v>
      </c>
      <c r="Q123" s="4">
        <v>64</v>
      </c>
      <c r="R123" s="4">
        <v>74</v>
      </c>
      <c r="S123" s="4">
        <v>133</v>
      </c>
      <c r="T123" s="4">
        <v>27</v>
      </c>
      <c r="U123" s="4">
        <v>61</v>
      </c>
      <c r="V123" s="4">
        <v>26</v>
      </c>
      <c r="W123" s="4">
        <v>59</v>
      </c>
      <c r="X123" s="4">
        <v>126</v>
      </c>
      <c r="Y123" s="4">
        <v>134</v>
      </c>
      <c r="Z123" s="4">
        <v>139</v>
      </c>
      <c r="AA123" s="4">
        <v>24</v>
      </c>
      <c r="AB123" s="4">
        <v>75</v>
      </c>
      <c r="AC123" s="4">
        <v>228</v>
      </c>
      <c r="AD123" s="4">
        <v>63</v>
      </c>
      <c r="AE123" s="4">
        <v>145</v>
      </c>
      <c r="AF123" s="4">
        <v>44</v>
      </c>
      <c r="AG123" s="4">
        <v>95</v>
      </c>
      <c r="AH123" s="4">
        <v>117</v>
      </c>
      <c r="AI123" s="4">
        <v>215</v>
      </c>
      <c r="AJ123" s="4">
        <v>77</v>
      </c>
      <c r="AK123" s="4">
        <v>41</v>
      </c>
      <c r="AL123" s="4">
        <v>130</v>
      </c>
      <c r="AM123" s="4">
        <v>84</v>
      </c>
      <c r="AN123" s="4">
        <v>1064</v>
      </c>
      <c r="AO123" s="4">
        <v>112</v>
      </c>
      <c r="AP123" s="4">
        <v>11</v>
      </c>
      <c r="AQ123" s="4">
        <v>76</v>
      </c>
      <c r="AR123" s="4">
        <v>37</v>
      </c>
      <c r="AS123" s="4">
        <v>67</v>
      </c>
      <c r="AT123" s="4">
        <v>474</v>
      </c>
      <c r="AU123" s="4">
        <v>157</v>
      </c>
      <c r="AV123" s="4">
        <v>14</v>
      </c>
      <c r="AW123" s="4">
        <v>132</v>
      </c>
      <c r="AX123" s="4">
        <v>406</v>
      </c>
      <c r="AY123" s="4">
        <v>17</v>
      </c>
      <c r="AZ123" s="4">
        <v>101</v>
      </c>
      <c r="BA123" s="4">
        <v>47</v>
      </c>
      <c r="BB123" s="4">
        <v>15</v>
      </c>
      <c r="BC123" s="4">
        <v>11</v>
      </c>
      <c r="BD123" s="4">
        <v>56</v>
      </c>
      <c r="BE123" s="4">
        <v>1</v>
      </c>
      <c r="BF123" s="4">
        <v>1</v>
      </c>
      <c r="BG123" s="4">
        <v>0</v>
      </c>
      <c r="BH123" s="4">
        <v>0</v>
      </c>
      <c r="BI123" s="4">
        <v>14</v>
      </c>
      <c r="BJ123" s="4">
        <v>0</v>
      </c>
      <c r="BK123" s="4">
        <v>3</v>
      </c>
      <c r="BL123" s="4">
        <v>0</v>
      </c>
      <c r="BM123" s="4">
        <v>0</v>
      </c>
      <c r="BN123" s="4">
        <v>0</v>
      </c>
      <c r="BO123" s="4">
        <f t="shared" si="29"/>
        <v>86</v>
      </c>
      <c r="BP123" s="4">
        <v>74</v>
      </c>
      <c r="BQ123" s="4">
        <f t="shared" si="30"/>
        <v>303</v>
      </c>
      <c r="BR123" s="27">
        <v>10225</v>
      </c>
      <c r="BS123" s="4">
        <f t="shared" si="16"/>
        <v>10225</v>
      </c>
      <c r="BT123" s="3">
        <v>0</v>
      </c>
      <c r="BU123" s="28">
        <v>33782</v>
      </c>
      <c r="BW123" s="4">
        <f t="shared" si="18"/>
        <v>135946</v>
      </c>
      <c r="BX123" s="22">
        <f t="shared" si="25"/>
        <v>-0.15708607957539944</v>
      </c>
      <c r="BY123" s="4">
        <v>11270</v>
      </c>
      <c r="BZ123" s="4">
        <f t="shared" si="24"/>
        <v>-1045</v>
      </c>
      <c r="CA123" s="4">
        <f t="shared" si="26"/>
        <v>84170</v>
      </c>
      <c r="CD123" s="4">
        <f t="shared" si="19"/>
        <v>35981</v>
      </c>
      <c r="CE123" s="4">
        <f t="shared" si="20"/>
        <v>14744</v>
      </c>
      <c r="CF123" s="4">
        <f t="shared" si="21"/>
        <v>6262</v>
      </c>
      <c r="CG123" s="4">
        <f t="shared" si="22"/>
        <v>4581</v>
      </c>
      <c r="CH123" s="4">
        <f t="shared" si="23"/>
        <v>4895</v>
      </c>
      <c r="CZ123" s="70">
        <v>33756</v>
      </c>
      <c r="DA123" s="5">
        <f t="shared" si="27"/>
        <v>12629.527777777777</v>
      </c>
      <c r="DB123" s="5">
        <f t="shared" si="17"/>
        <v>11328.833333333334</v>
      </c>
      <c r="DC123" s="72">
        <f t="shared" si="28"/>
        <v>10225</v>
      </c>
    </row>
    <row r="124" spans="2:107" x14ac:dyDescent="0.3">
      <c r="B124" s="47" t="s">
        <v>201</v>
      </c>
      <c r="C124" s="19" t="s">
        <v>458</v>
      </c>
      <c r="D124" s="4">
        <v>39</v>
      </c>
      <c r="E124" s="4">
        <v>267</v>
      </c>
      <c r="F124" s="4">
        <v>323</v>
      </c>
      <c r="G124" s="4">
        <v>33</v>
      </c>
      <c r="H124" s="4">
        <v>3005</v>
      </c>
      <c r="I124" s="4">
        <v>257</v>
      </c>
      <c r="J124" s="4">
        <v>70</v>
      </c>
      <c r="K124" s="4">
        <v>11</v>
      </c>
      <c r="L124" s="4">
        <v>266</v>
      </c>
      <c r="M124" s="4">
        <v>104</v>
      </c>
      <c r="N124" s="4">
        <v>168</v>
      </c>
      <c r="O124" s="4">
        <v>376</v>
      </c>
      <c r="P124" s="4">
        <v>212</v>
      </c>
      <c r="Q124" s="4">
        <v>81</v>
      </c>
      <c r="R124" s="4">
        <v>87</v>
      </c>
      <c r="S124" s="4">
        <v>116</v>
      </c>
      <c r="T124" s="4">
        <v>38</v>
      </c>
      <c r="U124" s="4">
        <v>84</v>
      </c>
      <c r="V124" s="4">
        <v>26</v>
      </c>
      <c r="W124" s="4">
        <v>83</v>
      </c>
      <c r="X124" s="4">
        <v>139</v>
      </c>
      <c r="Y124" s="4">
        <v>168</v>
      </c>
      <c r="Z124" s="4">
        <v>137</v>
      </c>
      <c r="AA124" s="4">
        <v>26</v>
      </c>
      <c r="AB124" s="4">
        <v>126</v>
      </c>
      <c r="AC124" s="4">
        <v>257</v>
      </c>
      <c r="AD124" s="4">
        <v>48</v>
      </c>
      <c r="AE124" s="4">
        <v>161</v>
      </c>
      <c r="AF124" s="4">
        <v>33</v>
      </c>
      <c r="AG124" s="4">
        <v>95</v>
      </c>
      <c r="AH124" s="4">
        <v>106</v>
      </c>
      <c r="AI124" s="4">
        <v>250</v>
      </c>
      <c r="AJ124" s="4">
        <v>98</v>
      </c>
      <c r="AK124" s="4">
        <v>46</v>
      </c>
      <c r="AL124" s="4">
        <v>165</v>
      </c>
      <c r="AM124" s="4">
        <v>68</v>
      </c>
      <c r="AN124" s="4">
        <v>1086</v>
      </c>
      <c r="AO124" s="4">
        <v>123</v>
      </c>
      <c r="AP124" s="4">
        <v>21</v>
      </c>
      <c r="AQ124" s="4">
        <v>57</v>
      </c>
      <c r="AR124" s="4">
        <v>28</v>
      </c>
      <c r="AS124" s="4">
        <v>58</v>
      </c>
      <c r="AT124" s="4">
        <v>477</v>
      </c>
      <c r="AU124" s="4">
        <v>149</v>
      </c>
      <c r="AV124" s="4">
        <v>27</v>
      </c>
      <c r="AW124" s="4">
        <v>168</v>
      </c>
      <c r="AX124" s="4">
        <v>398</v>
      </c>
      <c r="AY124" s="4">
        <v>9</v>
      </c>
      <c r="AZ124" s="4">
        <v>99</v>
      </c>
      <c r="BA124" s="4">
        <v>67</v>
      </c>
      <c r="BB124" s="4">
        <v>12</v>
      </c>
      <c r="BC124" s="4">
        <v>11</v>
      </c>
      <c r="BD124" s="4">
        <v>60</v>
      </c>
      <c r="BE124" s="4">
        <v>1</v>
      </c>
      <c r="BF124" s="4">
        <v>1</v>
      </c>
      <c r="BG124" s="4">
        <v>0</v>
      </c>
      <c r="BH124" s="4">
        <v>1</v>
      </c>
      <c r="BI124" s="4">
        <v>15</v>
      </c>
      <c r="BJ124" s="4">
        <v>0</v>
      </c>
      <c r="BK124" s="4">
        <v>1</v>
      </c>
      <c r="BL124" s="4">
        <v>1</v>
      </c>
      <c r="BM124" s="4">
        <v>0</v>
      </c>
      <c r="BN124" s="4">
        <v>0</v>
      </c>
      <c r="BO124" s="4">
        <f t="shared" si="29"/>
        <v>91</v>
      </c>
      <c r="BP124" s="4">
        <v>81</v>
      </c>
      <c r="BQ124" s="4">
        <f t="shared" si="30"/>
        <v>315</v>
      </c>
      <c r="BR124" s="27">
        <v>10835</v>
      </c>
      <c r="BS124" s="4">
        <f t="shared" si="16"/>
        <v>10835</v>
      </c>
      <c r="BT124" s="3">
        <v>0</v>
      </c>
      <c r="BU124" s="28">
        <v>33810</v>
      </c>
      <c r="BW124" s="4">
        <f t="shared" si="18"/>
        <v>136129</v>
      </c>
      <c r="BX124" s="22">
        <f t="shared" si="25"/>
        <v>-0.14933198355267274</v>
      </c>
      <c r="BY124" s="4">
        <v>4485</v>
      </c>
      <c r="BZ124" s="4">
        <f t="shared" si="24"/>
        <v>6350</v>
      </c>
      <c r="CA124" s="4">
        <f t="shared" si="26"/>
        <v>84205</v>
      </c>
      <c r="CD124" s="4">
        <f t="shared" si="19"/>
        <v>36173</v>
      </c>
      <c r="CE124" s="4">
        <f t="shared" si="20"/>
        <v>14751</v>
      </c>
      <c r="CF124" s="4">
        <f t="shared" si="21"/>
        <v>6267</v>
      </c>
      <c r="CG124" s="4">
        <f t="shared" si="22"/>
        <v>4496</v>
      </c>
      <c r="CH124" s="4">
        <f t="shared" si="23"/>
        <v>4887</v>
      </c>
      <c r="CZ124" s="70">
        <v>33786</v>
      </c>
      <c r="DA124" s="5">
        <f t="shared" si="27"/>
        <v>12565.333333333334</v>
      </c>
      <c r="DB124" s="5">
        <f t="shared" si="17"/>
        <v>11344.083333333334</v>
      </c>
      <c r="DC124" s="72">
        <f t="shared" si="28"/>
        <v>10835</v>
      </c>
    </row>
    <row r="125" spans="2:107" x14ac:dyDescent="0.3">
      <c r="B125" s="47" t="s">
        <v>202</v>
      </c>
      <c r="C125" s="19" t="s">
        <v>438</v>
      </c>
      <c r="D125" s="4">
        <v>74</v>
      </c>
      <c r="E125" s="4">
        <v>333</v>
      </c>
      <c r="F125" s="4">
        <v>468</v>
      </c>
      <c r="G125" s="4">
        <v>67</v>
      </c>
      <c r="H125" s="4">
        <v>4036</v>
      </c>
      <c r="I125" s="4">
        <v>390</v>
      </c>
      <c r="J125" s="4">
        <v>94</v>
      </c>
      <c r="K125" s="4">
        <v>17</v>
      </c>
      <c r="L125" s="4">
        <v>369</v>
      </c>
      <c r="M125" s="4">
        <v>161</v>
      </c>
      <c r="N125" s="4">
        <v>252</v>
      </c>
      <c r="O125" s="4">
        <v>509</v>
      </c>
      <c r="P125" s="4">
        <v>279</v>
      </c>
      <c r="Q125" s="4">
        <v>113</v>
      </c>
      <c r="R125" s="4">
        <v>90</v>
      </c>
      <c r="S125" s="4">
        <v>140</v>
      </c>
      <c r="T125" s="4">
        <v>52</v>
      </c>
      <c r="U125" s="4">
        <v>95</v>
      </c>
      <c r="V125" s="4">
        <v>31</v>
      </c>
      <c r="W125" s="4">
        <v>118</v>
      </c>
      <c r="X125" s="4">
        <v>194</v>
      </c>
      <c r="Y125" s="4">
        <v>215</v>
      </c>
      <c r="Z125" s="4">
        <v>228</v>
      </c>
      <c r="AA125" s="4">
        <v>33</v>
      </c>
      <c r="AB125" s="4">
        <v>137</v>
      </c>
      <c r="AC125" s="4">
        <v>347</v>
      </c>
      <c r="AD125" s="4">
        <v>66</v>
      </c>
      <c r="AE125" s="4">
        <v>246</v>
      </c>
      <c r="AF125" s="4">
        <v>53</v>
      </c>
      <c r="AG125" s="4">
        <v>133</v>
      </c>
      <c r="AH125" s="4">
        <v>135</v>
      </c>
      <c r="AI125" s="4">
        <v>343</v>
      </c>
      <c r="AJ125" s="4">
        <v>119</v>
      </c>
      <c r="AK125" s="4">
        <v>59</v>
      </c>
      <c r="AL125" s="4">
        <v>222</v>
      </c>
      <c r="AM125" s="4">
        <v>125</v>
      </c>
      <c r="AN125" s="4">
        <v>1555</v>
      </c>
      <c r="AO125" s="4">
        <v>154</v>
      </c>
      <c r="AP125" s="4">
        <v>27</v>
      </c>
      <c r="AQ125" s="4">
        <v>79</v>
      </c>
      <c r="AR125" s="4">
        <v>56</v>
      </c>
      <c r="AS125" s="4">
        <v>104</v>
      </c>
      <c r="AT125" s="4">
        <v>710</v>
      </c>
      <c r="AU125" s="4">
        <v>231</v>
      </c>
      <c r="AV125" s="4">
        <v>36</v>
      </c>
      <c r="AW125" s="4">
        <v>229</v>
      </c>
      <c r="AX125" s="4">
        <v>517</v>
      </c>
      <c r="AY125" s="4">
        <v>19</v>
      </c>
      <c r="AZ125" s="4">
        <v>127</v>
      </c>
      <c r="BA125" s="4">
        <v>82</v>
      </c>
      <c r="BB125" s="4">
        <v>27</v>
      </c>
      <c r="BC125" s="4">
        <v>23</v>
      </c>
      <c r="BD125" s="4">
        <v>71</v>
      </c>
      <c r="BE125" s="4">
        <v>2</v>
      </c>
      <c r="BF125" s="4">
        <v>0</v>
      </c>
      <c r="BG125" s="4">
        <v>1</v>
      </c>
      <c r="BH125" s="4">
        <v>0</v>
      </c>
      <c r="BI125" s="4">
        <v>23</v>
      </c>
      <c r="BJ125" s="4">
        <v>0</v>
      </c>
      <c r="BK125" s="4">
        <v>8</v>
      </c>
      <c r="BL125" s="4">
        <v>2</v>
      </c>
      <c r="BM125" s="4">
        <v>0</v>
      </c>
      <c r="BN125" s="4">
        <v>0</v>
      </c>
      <c r="BO125" s="4">
        <f t="shared" si="29"/>
        <v>130</v>
      </c>
      <c r="BP125" s="4">
        <v>79</v>
      </c>
      <c r="BQ125" s="4">
        <f t="shared" si="30"/>
        <v>419</v>
      </c>
      <c r="BR125" s="27">
        <v>14924</v>
      </c>
      <c r="BS125" s="4">
        <f t="shared" si="16"/>
        <v>14924</v>
      </c>
      <c r="BT125" s="3">
        <v>0</v>
      </c>
      <c r="BU125" s="28">
        <v>33845</v>
      </c>
      <c r="BW125" s="4">
        <f t="shared" si="18"/>
        <v>136883</v>
      </c>
      <c r="BX125" s="22">
        <f t="shared" si="25"/>
        <v>-0.14171327531288402</v>
      </c>
      <c r="BY125" s="4">
        <v>4842</v>
      </c>
      <c r="BZ125" s="4">
        <f t="shared" si="24"/>
        <v>10082</v>
      </c>
      <c r="CA125" s="4">
        <f t="shared" si="26"/>
        <v>84454</v>
      </c>
      <c r="CD125" s="4">
        <f t="shared" si="19"/>
        <v>36518</v>
      </c>
      <c r="CE125" s="4">
        <f t="shared" si="20"/>
        <v>14895</v>
      </c>
      <c r="CF125" s="4">
        <f t="shared" si="21"/>
        <v>6322</v>
      </c>
      <c r="CG125" s="4">
        <f t="shared" si="22"/>
        <v>4473</v>
      </c>
      <c r="CH125" s="4">
        <f t="shared" si="23"/>
        <v>4879</v>
      </c>
      <c r="CZ125" s="70">
        <v>33817</v>
      </c>
      <c r="DA125" s="5">
        <f t="shared" si="27"/>
        <v>12649.666666666666</v>
      </c>
      <c r="DB125" s="5">
        <f t="shared" si="17"/>
        <v>11406.916666666666</v>
      </c>
      <c r="DC125" s="72">
        <f t="shared" si="28"/>
        <v>14924</v>
      </c>
    </row>
    <row r="126" spans="2:107" x14ac:dyDescent="0.3">
      <c r="B126" s="47" t="s">
        <v>203</v>
      </c>
      <c r="C126" s="19" t="s">
        <v>439</v>
      </c>
      <c r="D126" s="4">
        <v>64</v>
      </c>
      <c r="E126" s="4">
        <v>308</v>
      </c>
      <c r="F126" s="4">
        <v>365</v>
      </c>
      <c r="G126" s="4">
        <v>42</v>
      </c>
      <c r="H126" s="4">
        <v>3595</v>
      </c>
      <c r="I126" s="4">
        <v>313</v>
      </c>
      <c r="J126" s="4">
        <v>105</v>
      </c>
      <c r="K126" s="4">
        <v>9</v>
      </c>
      <c r="L126" s="4">
        <v>297</v>
      </c>
      <c r="M126" s="4">
        <v>115</v>
      </c>
      <c r="N126" s="4">
        <v>214</v>
      </c>
      <c r="O126" s="4">
        <v>432</v>
      </c>
      <c r="P126" s="4">
        <v>236</v>
      </c>
      <c r="Q126" s="4">
        <v>72</v>
      </c>
      <c r="R126" s="4">
        <v>89</v>
      </c>
      <c r="S126" s="4">
        <v>97</v>
      </c>
      <c r="T126" s="4">
        <v>46</v>
      </c>
      <c r="U126" s="4">
        <v>65</v>
      </c>
      <c r="V126" s="4">
        <v>37</v>
      </c>
      <c r="W126" s="4">
        <v>106</v>
      </c>
      <c r="X126" s="4">
        <v>148</v>
      </c>
      <c r="Y126" s="4">
        <v>209</v>
      </c>
      <c r="Z126" s="4">
        <v>178</v>
      </c>
      <c r="AA126" s="4">
        <v>32</v>
      </c>
      <c r="AB126" s="4">
        <v>117</v>
      </c>
      <c r="AC126" s="4">
        <v>296</v>
      </c>
      <c r="AD126" s="4">
        <v>67</v>
      </c>
      <c r="AE126" s="4">
        <v>214</v>
      </c>
      <c r="AF126" s="4">
        <v>43</v>
      </c>
      <c r="AG126" s="4">
        <v>108</v>
      </c>
      <c r="AH126" s="4">
        <v>124</v>
      </c>
      <c r="AI126" s="4">
        <v>244</v>
      </c>
      <c r="AJ126" s="4">
        <v>91</v>
      </c>
      <c r="AK126" s="4">
        <v>45</v>
      </c>
      <c r="AL126" s="4">
        <v>185</v>
      </c>
      <c r="AM126" s="4">
        <v>94</v>
      </c>
      <c r="AN126" s="4">
        <v>1343</v>
      </c>
      <c r="AO126" s="4">
        <v>130</v>
      </c>
      <c r="AP126" s="4">
        <v>26</v>
      </c>
      <c r="AQ126" s="4">
        <v>65</v>
      </c>
      <c r="AR126" s="4">
        <v>40</v>
      </c>
      <c r="AS126" s="4">
        <v>71</v>
      </c>
      <c r="AT126" s="4">
        <v>543</v>
      </c>
      <c r="AU126" s="4">
        <v>200</v>
      </c>
      <c r="AV126" s="4">
        <v>27</v>
      </c>
      <c r="AW126" s="4">
        <v>182</v>
      </c>
      <c r="AX126" s="4">
        <v>419</v>
      </c>
      <c r="AY126" s="4">
        <v>18</v>
      </c>
      <c r="AZ126" s="4">
        <v>102</v>
      </c>
      <c r="BA126" s="4">
        <v>61</v>
      </c>
      <c r="BB126" s="4">
        <v>19</v>
      </c>
      <c r="BC126" s="4">
        <v>22</v>
      </c>
      <c r="BD126" s="4">
        <v>74</v>
      </c>
      <c r="BE126" s="4">
        <v>0</v>
      </c>
      <c r="BF126" s="4">
        <v>0</v>
      </c>
      <c r="BG126" s="4">
        <v>0</v>
      </c>
      <c r="BH126" s="4">
        <v>0</v>
      </c>
      <c r="BI126" s="4">
        <v>20</v>
      </c>
      <c r="BJ126" s="4">
        <v>0</v>
      </c>
      <c r="BK126" s="4">
        <v>4</v>
      </c>
      <c r="BL126" s="4">
        <v>3</v>
      </c>
      <c r="BM126" s="4">
        <v>0</v>
      </c>
      <c r="BN126" s="4">
        <v>0</v>
      </c>
      <c r="BO126" s="4">
        <f t="shared" si="29"/>
        <v>123</v>
      </c>
      <c r="BP126" s="4">
        <v>108</v>
      </c>
      <c r="BQ126" s="4">
        <f t="shared" si="30"/>
        <v>300</v>
      </c>
      <c r="BR126" s="27">
        <v>12579</v>
      </c>
      <c r="BS126" s="4">
        <f t="shared" si="16"/>
        <v>12579</v>
      </c>
      <c r="BT126" s="3">
        <v>0</v>
      </c>
      <c r="BU126" s="28">
        <v>33873</v>
      </c>
      <c r="BW126" s="4">
        <f t="shared" si="18"/>
        <v>136161</v>
      </c>
      <c r="BX126" s="22">
        <f t="shared" si="25"/>
        <v>-0.13032286909590263</v>
      </c>
      <c r="BY126" s="4">
        <v>5238</v>
      </c>
      <c r="BZ126" s="4">
        <f t="shared" si="24"/>
        <v>7341</v>
      </c>
      <c r="CA126" s="4">
        <f t="shared" si="26"/>
        <v>83297</v>
      </c>
      <c r="CD126" s="4">
        <f t="shared" si="19"/>
        <v>36553</v>
      </c>
      <c r="CE126" s="4">
        <f t="shared" si="20"/>
        <v>14866</v>
      </c>
      <c r="CF126" s="4">
        <f t="shared" si="21"/>
        <v>6245</v>
      </c>
      <c r="CG126" s="4">
        <f t="shared" si="22"/>
        <v>4388</v>
      </c>
      <c r="CH126" s="4">
        <f t="shared" si="23"/>
        <v>4824</v>
      </c>
      <c r="CZ126" s="70">
        <v>33848</v>
      </c>
      <c r="DA126" s="5">
        <f t="shared" si="27"/>
        <v>12559.888888888889</v>
      </c>
      <c r="DB126" s="5">
        <f t="shared" si="17"/>
        <v>11346.75</v>
      </c>
      <c r="DC126" s="72">
        <f t="shared" si="28"/>
        <v>12579</v>
      </c>
    </row>
    <row r="127" spans="2:107" x14ac:dyDescent="0.3">
      <c r="B127" s="47" t="s">
        <v>204</v>
      </c>
      <c r="C127" s="19" t="s">
        <v>440</v>
      </c>
      <c r="D127" s="4">
        <v>70</v>
      </c>
      <c r="E127" s="4">
        <v>426</v>
      </c>
      <c r="F127" s="4">
        <v>454</v>
      </c>
      <c r="G127" s="4">
        <v>66</v>
      </c>
      <c r="H127" s="4">
        <v>4043</v>
      </c>
      <c r="I127" s="4">
        <v>341</v>
      </c>
      <c r="J127" s="4">
        <v>97</v>
      </c>
      <c r="K127" s="4">
        <v>12</v>
      </c>
      <c r="L127" s="4">
        <v>343</v>
      </c>
      <c r="M127" s="4">
        <v>137</v>
      </c>
      <c r="N127" s="4">
        <v>247</v>
      </c>
      <c r="O127" s="4">
        <v>462</v>
      </c>
      <c r="P127" s="4">
        <v>307</v>
      </c>
      <c r="Q127" s="4">
        <v>96</v>
      </c>
      <c r="R127" s="4">
        <v>86</v>
      </c>
      <c r="S127" s="4">
        <v>130</v>
      </c>
      <c r="T127" s="4">
        <v>47</v>
      </c>
      <c r="U127" s="4">
        <v>85</v>
      </c>
      <c r="V127" s="4">
        <v>43</v>
      </c>
      <c r="W127" s="4">
        <v>102</v>
      </c>
      <c r="X127" s="4">
        <v>172</v>
      </c>
      <c r="Y127" s="4">
        <v>250</v>
      </c>
      <c r="Z127" s="4">
        <v>227</v>
      </c>
      <c r="AA127" s="4">
        <v>32</v>
      </c>
      <c r="AB127" s="4">
        <v>109</v>
      </c>
      <c r="AC127" s="4">
        <v>297</v>
      </c>
      <c r="AD127" s="4">
        <v>74</v>
      </c>
      <c r="AE127" s="4">
        <v>244</v>
      </c>
      <c r="AF127" s="4">
        <v>61</v>
      </c>
      <c r="AG127" s="4">
        <v>105</v>
      </c>
      <c r="AH127" s="4">
        <v>131</v>
      </c>
      <c r="AI127" s="4">
        <v>285</v>
      </c>
      <c r="AJ127" s="4">
        <v>127</v>
      </c>
      <c r="AK127" s="4">
        <v>72</v>
      </c>
      <c r="AL127" s="4">
        <v>206</v>
      </c>
      <c r="AM127" s="4">
        <v>97</v>
      </c>
      <c r="AN127" s="4">
        <v>1672</v>
      </c>
      <c r="AO127" s="4">
        <v>138</v>
      </c>
      <c r="AP127" s="4">
        <v>22</v>
      </c>
      <c r="AQ127" s="4">
        <v>89</v>
      </c>
      <c r="AR127" s="4">
        <v>38</v>
      </c>
      <c r="AS127" s="4">
        <v>81</v>
      </c>
      <c r="AT127" s="4">
        <v>626</v>
      </c>
      <c r="AU127" s="4">
        <v>224</v>
      </c>
      <c r="AV127" s="4">
        <v>32</v>
      </c>
      <c r="AW127" s="4">
        <v>234</v>
      </c>
      <c r="AX127" s="4">
        <v>475</v>
      </c>
      <c r="AY127" s="4">
        <v>14</v>
      </c>
      <c r="AZ127" s="4">
        <v>119</v>
      </c>
      <c r="BA127" s="4">
        <v>59</v>
      </c>
      <c r="BB127" s="4">
        <v>26</v>
      </c>
      <c r="BC127" s="4">
        <v>39</v>
      </c>
      <c r="BD127" s="4">
        <v>126</v>
      </c>
      <c r="BE127" s="4">
        <v>1</v>
      </c>
      <c r="BF127" s="4">
        <v>2</v>
      </c>
      <c r="BG127" s="4">
        <v>2</v>
      </c>
      <c r="BH127" s="4">
        <v>0</v>
      </c>
      <c r="BI127" s="4">
        <v>18</v>
      </c>
      <c r="BJ127" s="4">
        <v>0</v>
      </c>
      <c r="BK127" s="4">
        <v>6</v>
      </c>
      <c r="BL127" s="4">
        <v>2</v>
      </c>
      <c r="BM127" s="4">
        <v>0</v>
      </c>
      <c r="BN127" s="4">
        <v>2</v>
      </c>
      <c r="BO127" s="4">
        <f t="shared" si="29"/>
        <v>198</v>
      </c>
      <c r="BP127" s="4">
        <v>131</v>
      </c>
      <c r="BQ127" s="4">
        <f t="shared" si="30"/>
        <v>413</v>
      </c>
      <c r="BR127" s="27">
        <v>14674</v>
      </c>
      <c r="BS127" s="4">
        <f t="shared" si="16"/>
        <v>14674</v>
      </c>
      <c r="BT127" s="3">
        <v>0</v>
      </c>
      <c r="BU127" s="28">
        <v>33908</v>
      </c>
      <c r="BW127" s="4">
        <f t="shared" si="18"/>
        <v>139066</v>
      </c>
      <c r="BX127" s="22">
        <f t="shared" si="25"/>
        <v>-9.2992616941900863E-2</v>
      </c>
      <c r="BY127" s="4">
        <v>5980</v>
      </c>
      <c r="BZ127" s="4">
        <f t="shared" si="24"/>
        <v>8694</v>
      </c>
      <c r="CA127" s="4">
        <f t="shared" si="26"/>
        <v>84585</v>
      </c>
      <c r="CD127" s="4">
        <f t="shared" si="19"/>
        <v>37506</v>
      </c>
      <c r="CE127" s="4">
        <f t="shared" si="20"/>
        <v>15286</v>
      </c>
      <c r="CF127" s="4">
        <f t="shared" si="21"/>
        <v>6384</v>
      </c>
      <c r="CG127" s="4">
        <f t="shared" si="22"/>
        <v>4436</v>
      </c>
      <c r="CH127" s="4">
        <f t="shared" si="23"/>
        <v>4926</v>
      </c>
      <c r="CZ127" s="70">
        <v>33878</v>
      </c>
      <c r="DA127" s="5">
        <f t="shared" si="27"/>
        <v>12597.694444444445</v>
      </c>
      <c r="DB127" s="5">
        <f t="shared" si="17"/>
        <v>11588.833333333334</v>
      </c>
      <c r="DC127" s="72">
        <f t="shared" si="28"/>
        <v>14674</v>
      </c>
    </row>
    <row r="128" spans="2:107" x14ac:dyDescent="0.3">
      <c r="B128" s="47" t="s">
        <v>205</v>
      </c>
      <c r="C128" s="19" t="s">
        <v>441</v>
      </c>
      <c r="D128" s="4">
        <v>39</v>
      </c>
      <c r="E128" s="4">
        <v>276</v>
      </c>
      <c r="F128" s="4">
        <v>269</v>
      </c>
      <c r="G128" s="4">
        <v>36</v>
      </c>
      <c r="H128" s="4">
        <v>2493</v>
      </c>
      <c r="I128" s="4">
        <v>221</v>
      </c>
      <c r="J128" s="4">
        <v>68</v>
      </c>
      <c r="K128" s="4">
        <v>13</v>
      </c>
      <c r="L128" s="4">
        <v>214</v>
      </c>
      <c r="M128" s="4">
        <v>86</v>
      </c>
      <c r="N128" s="4">
        <v>163</v>
      </c>
      <c r="O128" s="4">
        <v>282</v>
      </c>
      <c r="P128" s="4">
        <v>162</v>
      </c>
      <c r="Q128" s="4">
        <v>51</v>
      </c>
      <c r="R128" s="4">
        <v>57</v>
      </c>
      <c r="S128" s="4">
        <v>75</v>
      </c>
      <c r="T128" s="4">
        <v>32</v>
      </c>
      <c r="U128" s="4">
        <v>41</v>
      </c>
      <c r="V128" s="4">
        <v>28</v>
      </c>
      <c r="W128" s="4">
        <v>61</v>
      </c>
      <c r="X128" s="4">
        <v>98</v>
      </c>
      <c r="Y128" s="4">
        <v>132</v>
      </c>
      <c r="Z128" s="4">
        <v>100</v>
      </c>
      <c r="AA128" s="4">
        <v>16</v>
      </c>
      <c r="AB128" s="4">
        <v>75</v>
      </c>
      <c r="AC128" s="4">
        <v>176</v>
      </c>
      <c r="AD128" s="4">
        <v>36</v>
      </c>
      <c r="AE128" s="4">
        <v>156</v>
      </c>
      <c r="AF128" s="4">
        <v>26</v>
      </c>
      <c r="AG128" s="4">
        <v>73</v>
      </c>
      <c r="AH128" s="4">
        <v>74</v>
      </c>
      <c r="AI128" s="4">
        <v>177</v>
      </c>
      <c r="AJ128" s="4">
        <v>59</v>
      </c>
      <c r="AK128" s="4">
        <v>29</v>
      </c>
      <c r="AL128" s="4">
        <v>106</v>
      </c>
      <c r="AM128" s="4">
        <v>88</v>
      </c>
      <c r="AN128" s="4">
        <v>966</v>
      </c>
      <c r="AO128" s="4">
        <v>95</v>
      </c>
      <c r="AP128" s="4">
        <v>21</v>
      </c>
      <c r="AQ128" s="4">
        <v>43</v>
      </c>
      <c r="AR128" s="4">
        <v>33</v>
      </c>
      <c r="AS128" s="4">
        <v>56</v>
      </c>
      <c r="AT128" s="4">
        <v>384</v>
      </c>
      <c r="AU128" s="4">
        <v>118</v>
      </c>
      <c r="AV128" s="4">
        <v>8</v>
      </c>
      <c r="AW128" s="4">
        <v>121</v>
      </c>
      <c r="AX128" s="4">
        <v>335</v>
      </c>
      <c r="AY128" s="4">
        <v>11</v>
      </c>
      <c r="AZ128" s="4">
        <v>78</v>
      </c>
      <c r="BA128" s="4">
        <v>43</v>
      </c>
      <c r="BB128" s="4">
        <v>13</v>
      </c>
      <c r="BC128" s="4">
        <v>10</v>
      </c>
      <c r="BD128" s="4">
        <v>44</v>
      </c>
      <c r="BE128" s="4">
        <v>3</v>
      </c>
      <c r="BF128" s="4">
        <v>0</v>
      </c>
      <c r="BG128" s="4">
        <v>0</v>
      </c>
      <c r="BH128" s="4">
        <v>0</v>
      </c>
      <c r="BI128" s="4">
        <v>11</v>
      </c>
      <c r="BJ128" s="4">
        <v>0</v>
      </c>
      <c r="BK128" s="4">
        <v>1</v>
      </c>
      <c r="BL128" s="4">
        <v>2</v>
      </c>
      <c r="BM128" s="4">
        <v>0</v>
      </c>
      <c r="BN128" s="4">
        <v>1</v>
      </c>
      <c r="BO128" s="4">
        <f t="shared" si="29"/>
        <v>72</v>
      </c>
      <c r="BP128" s="4">
        <v>69</v>
      </c>
      <c r="BQ128" s="4">
        <f t="shared" si="30"/>
        <v>300</v>
      </c>
      <c r="BR128" s="27">
        <v>8854</v>
      </c>
      <c r="BS128" s="4">
        <f t="shared" si="16"/>
        <v>8854</v>
      </c>
      <c r="BT128" s="3">
        <v>0</v>
      </c>
      <c r="BU128" s="28">
        <v>33936</v>
      </c>
      <c r="BW128" s="4">
        <f t="shared" si="18"/>
        <v>135863</v>
      </c>
      <c r="BX128" s="22">
        <f t="shared" si="25"/>
        <v>-0.11216321302776633</v>
      </c>
      <c r="BY128" s="4">
        <v>3483</v>
      </c>
      <c r="BZ128" s="4">
        <f t="shared" si="24"/>
        <v>5371</v>
      </c>
      <c r="CA128" s="4">
        <f t="shared" si="26"/>
        <v>81899</v>
      </c>
      <c r="CD128" s="4">
        <f t="shared" si="19"/>
        <v>36907</v>
      </c>
      <c r="CE128" s="4">
        <f t="shared" si="20"/>
        <v>14943</v>
      </c>
      <c r="CF128" s="4">
        <f t="shared" si="21"/>
        <v>6184</v>
      </c>
      <c r="CG128" s="4">
        <f t="shared" si="22"/>
        <v>4303</v>
      </c>
      <c r="CH128" s="4">
        <f t="shared" si="23"/>
        <v>4791</v>
      </c>
      <c r="CZ128" s="70">
        <v>33909</v>
      </c>
      <c r="DA128" s="5">
        <f t="shared" si="27"/>
        <v>12535.111111111111</v>
      </c>
      <c r="DB128" s="5">
        <f t="shared" si="17"/>
        <v>11321.916666666666</v>
      </c>
      <c r="DC128" s="72">
        <f t="shared" si="28"/>
        <v>8854</v>
      </c>
    </row>
    <row r="129" spans="1:107" x14ac:dyDescent="0.3">
      <c r="B129" s="47" t="s">
        <v>206</v>
      </c>
      <c r="C129" s="19" t="s">
        <v>442</v>
      </c>
      <c r="D129" s="4">
        <v>38</v>
      </c>
      <c r="E129" s="4">
        <v>210</v>
      </c>
      <c r="F129" s="4">
        <v>250</v>
      </c>
      <c r="G129" s="4">
        <v>29</v>
      </c>
      <c r="H129" s="4">
        <v>2094</v>
      </c>
      <c r="I129" s="4">
        <v>213</v>
      </c>
      <c r="J129" s="4">
        <v>60</v>
      </c>
      <c r="K129" s="4">
        <v>7</v>
      </c>
      <c r="L129" s="4">
        <v>170</v>
      </c>
      <c r="M129" s="4">
        <v>72</v>
      </c>
      <c r="N129" s="4">
        <v>117</v>
      </c>
      <c r="O129" s="4">
        <v>249</v>
      </c>
      <c r="P129" s="4">
        <v>138</v>
      </c>
      <c r="Q129" s="4">
        <v>41</v>
      </c>
      <c r="R129" s="4">
        <v>37</v>
      </c>
      <c r="S129" s="4">
        <v>62</v>
      </c>
      <c r="T129" s="4">
        <v>28</v>
      </c>
      <c r="U129" s="4">
        <v>54</v>
      </c>
      <c r="V129" s="4">
        <v>13</v>
      </c>
      <c r="W129" s="4">
        <v>69</v>
      </c>
      <c r="X129" s="4">
        <v>97</v>
      </c>
      <c r="Y129" s="4">
        <v>121</v>
      </c>
      <c r="Z129" s="4">
        <v>72</v>
      </c>
      <c r="AA129" s="4">
        <v>13</v>
      </c>
      <c r="AB129" s="4">
        <v>78</v>
      </c>
      <c r="AC129" s="4">
        <v>151</v>
      </c>
      <c r="AD129" s="4">
        <v>34</v>
      </c>
      <c r="AE129" s="4">
        <v>121</v>
      </c>
      <c r="AF129" s="4">
        <v>24</v>
      </c>
      <c r="AG129" s="4">
        <v>51</v>
      </c>
      <c r="AH129" s="4">
        <v>72</v>
      </c>
      <c r="AI129" s="4">
        <v>156</v>
      </c>
      <c r="AJ129" s="4">
        <v>69</v>
      </c>
      <c r="AK129" s="4">
        <v>29</v>
      </c>
      <c r="AL129" s="4">
        <v>100</v>
      </c>
      <c r="AM129" s="4">
        <v>53</v>
      </c>
      <c r="AN129" s="4">
        <v>818</v>
      </c>
      <c r="AO129" s="4">
        <v>67</v>
      </c>
      <c r="AP129" s="4">
        <v>12</v>
      </c>
      <c r="AQ129" s="4">
        <v>37</v>
      </c>
      <c r="AR129" s="4">
        <v>26</v>
      </c>
      <c r="AS129" s="4">
        <v>46</v>
      </c>
      <c r="AT129" s="4">
        <v>313</v>
      </c>
      <c r="AU129" s="4">
        <v>98</v>
      </c>
      <c r="AV129" s="4">
        <v>8</v>
      </c>
      <c r="AW129" s="4">
        <v>110</v>
      </c>
      <c r="AX129" s="4">
        <v>332</v>
      </c>
      <c r="AY129" s="4">
        <v>10</v>
      </c>
      <c r="AZ129" s="4">
        <v>62</v>
      </c>
      <c r="BA129" s="4">
        <v>41</v>
      </c>
      <c r="BB129" s="4">
        <v>6</v>
      </c>
      <c r="BC129" s="4">
        <v>9</v>
      </c>
      <c r="BD129" s="4">
        <v>57</v>
      </c>
      <c r="BE129" s="4">
        <v>1</v>
      </c>
      <c r="BF129" s="4">
        <v>0</v>
      </c>
      <c r="BG129" s="4">
        <v>1</v>
      </c>
      <c r="BH129" s="4">
        <v>1</v>
      </c>
      <c r="BI129" s="4">
        <v>11</v>
      </c>
      <c r="BJ129" s="4">
        <v>0</v>
      </c>
      <c r="BK129" s="4">
        <v>4</v>
      </c>
      <c r="BL129" s="4">
        <v>2</v>
      </c>
      <c r="BM129" s="4">
        <v>0</v>
      </c>
      <c r="BN129" s="4">
        <v>0</v>
      </c>
      <c r="BO129" s="4">
        <f t="shared" si="29"/>
        <v>86</v>
      </c>
      <c r="BP129" s="4">
        <v>39</v>
      </c>
      <c r="BQ129" s="4">
        <f t="shared" si="30"/>
        <v>251</v>
      </c>
      <c r="BR129" s="27">
        <v>7554</v>
      </c>
      <c r="BS129" s="4">
        <f t="shared" si="16"/>
        <v>7554</v>
      </c>
      <c r="BT129" s="3">
        <v>0</v>
      </c>
      <c r="BU129" s="28">
        <v>33964</v>
      </c>
      <c r="BW129" s="4">
        <f t="shared" si="18"/>
        <v>134952</v>
      </c>
      <c r="BX129" s="22">
        <f t="shared" si="25"/>
        <v>-9.1684951606606835E-2</v>
      </c>
      <c r="BY129" s="4">
        <v>5053</v>
      </c>
      <c r="BZ129" s="4">
        <f t="shared" si="24"/>
        <v>2501</v>
      </c>
      <c r="CA129" s="4">
        <f t="shared" si="26"/>
        <v>80140</v>
      </c>
      <c r="CD129" s="4">
        <f t="shared" si="19"/>
        <v>36713</v>
      </c>
      <c r="CE129" s="4">
        <f t="shared" si="20"/>
        <v>14814</v>
      </c>
      <c r="CF129" s="4">
        <f t="shared" si="21"/>
        <v>6124</v>
      </c>
      <c r="CG129" s="4">
        <f t="shared" si="22"/>
        <v>4281</v>
      </c>
      <c r="CH129" s="4">
        <f t="shared" si="23"/>
        <v>4734</v>
      </c>
      <c r="CZ129" s="70">
        <v>33939</v>
      </c>
      <c r="DA129" s="5">
        <f t="shared" si="27"/>
        <v>12356.138888888889</v>
      </c>
      <c r="DB129" s="5">
        <f t="shared" si="17"/>
        <v>11246</v>
      </c>
      <c r="DC129" s="72">
        <f t="shared" si="28"/>
        <v>7554</v>
      </c>
    </row>
    <row r="130" spans="1:107" x14ac:dyDescent="0.3">
      <c r="B130" s="47" t="s">
        <v>207</v>
      </c>
      <c r="C130" s="19" t="s">
        <v>443</v>
      </c>
      <c r="D130" s="4">
        <v>40</v>
      </c>
      <c r="E130" s="4">
        <v>316</v>
      </c>
      <c r="F130" s="4">
        <v>331</v>
      </c>
      <c r="G130" s="4">
        <v>43</v>
      </c>
      <c r="H130" s="4">
        <v>3198</v>
      </c>
      <c r="I130" s="4">
        <v>295</v>
      </c>
      <c r="J130" s="4">
        <v>90</v>
      </c>
      <c r="K130" s="4">
        <v>16</v>
      </c>
      <c r="L130" s="4">
        <v>295</v>
      </c>
      <c r="M130" s="4">
        <v>144</v>
      </c>
      <c r="N130" s="4">
        <v>194</v>
      </c>
      <c r="O130" s="4">
        <v>399</v>
      </c>
      <c r="P130" s="4">
        <v>216</v>
      </c>
      <c r="Q130" s="4">
        <v>83</v>
      </c>
      <c r="R130" s="4">
        <v>30</v>
      </c>
      <c r="S130" s="4">
        <v>60</v>
      </c>
      <c r="T130" s="4">
        <v>30</v>
      </c>
      <c r="U130" s="4">
        <v>68</v>
      </c>
      <c r="V130" s="4">
        <v>28</v>
      </c>
      <c r="W130" s="4">
        <v>84</v>
      </c>
      <c r="X130" s="4">
        <v>132</v>
      </c>
      <c r="Y130" s="4">
        <v>164</v>
      </c>
      <c r="Z130" s="4">
        <v>157</v>
      </c>
      <c r="AA130" s="4">
        <v>22</v>
      </c>
      <c r="AB130" s="4">
        <v>95</v>
      </c>
      <c r="AC130" s="4">
        <v>247</v>
      </c>
      <c r="AD130" s="4">
        <v>42</v>
      </c>
      <c r="AE130" s="4">
        <v>178</v>
      </c>
      <c r="AF130" s="4">
        <v>39</v>
      </c>
      <c r="AG130" s="4">
        <v>73</v>
      </c>
      <c r="AH130" s="4">
        <v>78</v>
      </c>
      <c r="AI130" s="4">
        <v>20</v>
      </c>
      <c r="AJ130" s="4">
        <v>82</v>
      </c>
      <c r="AK130" s="4">
        <v>38</v>
      </c>
      <c r="AL130" s="4">
        <v>145</v>
      </c>
      <c r="AM130" s="4">
        <v>92</v>
      </c>
      <c r="AN130" s="4">
        <v>1275</v>
      </c>
      <c r="AO130" s="4">
        <v>115</v>
      </c>
      <c r="AP130" s="4">
        <v>12</v>
      </c>
      <c r="AQ130" s="4">
        <v>49</v>
      </c>
      <c r="AR130" s="4">
        <v>35</v>
      </c>
      <c r="AS130" s="4">
        <v>76</v>
      </c>
      <c r="AT130" s="4">
        <v>487</v>
      </c>
      <c r="AU130" s="4">
        <v>173</v>
      </c>
      <c r="AV130" s="4">
        <v>22</v>
      </c>
      <c r="AW130" s="4">
        <v>183</v>
      </c>
      <c r="AX130" s="4">
        <v>405</v>
      </c>
      <c r="AY130" s="4">
        <v>10</v>
      </c>
      <c r="AZ130" s="4">
        <v>82</v>
      </c>
      <c r="BA130" s="4">
        <v>63</v>
      </c>
      <c r="BB130" s="4">
        <v>15</v>
      </c>
      <c r="BC130" s="4">
        <v>13</v>
      </c>
      <c r="BD130" s="4">
        <v>66</v>
      </c>
      <c r="BE130" s="4">
        <v>1</v>
      </c>
      <c r="BF130" s="4">
        <v>2</v>
      </c>
      <c r="BG130" s="4">
        <v>0</v>
      </c>
      <c r="BH130" s="4">
        <v>1</v>
      </c>
      <c r="BI130" s="4">
        <v>18</v>
      </c>
      <c r="BJ130" s="4">
        <v>0</v>
      </c>
      <c r="BK130" s="4">
        <v>3</v>
      </c>
      <c r="BL130" s="4">
        <v>1</v>
      </c>
      <c r="BM130" s="4">
        <v>0</v>
      </c>
      <c r="BN130" s="4">
        <v>0</v>
      </c>
      <c r="BO130" s="4">
        <f t="shared" si="29"/>
        <v>105</v>
      </c>
      <c r="BP130" s="4">
        <v>62</v>
      </c>
      <c r="BQ130" s="4">
        <f t="shared" si="30"/>
        <v>527</v>
      </c>
      <c r="BR130" s="27">
        <v>11260</v>
      </c>
      <c r="BS130" s="4">
        <f t="shared" si="16"/>
        <v>11260</v>
      </c>
      <c r="BT130" s="3">
        <v>0</v>
      </c>
      <c r="BU130" s="28">
        <v>33999</v>
      </c>
      <c r="BW130" s="4">
        <f t="shared" si="18"/>
        <v>135690</v>
      </c>
      <c r="BX130" s="22">
        <f t="shared" si="25"/>
        <v>-7.9262541476952775E-2</v>
      </c>
      <c r="BY130" s="4">
        <v>3207</v>
      </c>
      <c r="BZ130" s="4">
        <f t="shared" si="24"/>
        <v>8053</v>
      </c>
      <c r="CA130" s="4">
        <f t="shared" si="26"/>
        <v>80905</v>
      </c>
      <c r="CD130" s="4">
        <f t="shared" si="19"/>
        <v>37090</v>
      </c>
      <c r="CE130" s="4">
        <f t="shared" si="20"/>
        <v>14919</v>
      </c>
      <c r="CF130" s="4">
        <f t="shared" si="21"/>
        <v>6130</v>
      </c>
      <c r="CG130" s="4">
        <f t="shared" si="22"/>
        <v>4244</v>
      </c>
      <c r="CH130" s="4">
        <f t="shared" si="23"/>
        <v>4754</v>
      </c>
      <c r="CZ130" s="70">
        <v>33970</v>
      </c>
      <c r="DA130" s="5">
        <f t="shared" si="27"/>
        <v>12337.777777777777</v>
      </c>
      <c r="DB130" s="5">
        <f t="shared" si="17"/>
        <v>11307.5</v>
      </c>
      <c r="DC130" s="72">
        <f t="shared" si="28"/>
        <v>11260</v>
      </c>
    </row>
    <row r="131" spans="1:107" x14ac:dyDescent="0.3">
      <c r="B131" s="47" t="s">
        <v>208</v>
      </c>
      <c r="C131" s="19" t="s">
        <v>444</v>
      </c>
      <c r="D131" s="4">
        <v>38</v>
      </c>
      <c r="E131" s="4">
        <v>230</v>
      </c>
      <c r="F131" s="4">
        <v>289</v>
      </c>
      <c r="G131" s="4">
        <v>49</v>
      </c>
      <c r="H131" s="4">
        <v>2783</v>
      </c>
      <c r="I131" s="4">
        <v>263</v>
      </c>
      <c r="J131" s="4">
        <v>49</v>
      </c>
      <c r="K131" s="4">
        <v>8</v>
      </c>
      <c r="L131" s="4">
        <v>225</v>
      </c>
      <c r="M131" s="4">
        <v>100</v>
      </c>
      <c r="N131" s="4">
        <v>180</v>
      </c>
      <c r="O131" s="4">
        <v>349</v>
      </c>
      <c r="P131" s="4">
        <v>169</v>
      </c>
      <c r="Q131" s="4">
        <v>63</v>
      </c>
      <c r="R131" s="4">
        <v>75</v>
      </c>
      <c r="S131" s="4">
        <v>68</v>
      </c>
      <c r="T131" s="4">
        <v>39</v>
      </c>
      <c r="U131" s="4">
        <v>61</v>
      </c>
      <c r="V131" s="4">
        <v>23</v>
      </c>
      <c r="W131" s="4">
        <v>63</v>
      </c>
      <c r="X131" s="4">
        <v>82</v>
      </c>
      <c r="Y131" s="4">
        <v>152</v>
      </c>
      <c r="Z131" s="4">
        <v>116</v>
      </c>
      <c r="AA131" s="4">
        <v>28</v>
      </c>
      <c r="AB131" s="4">
        <v>85</v>
      </c>
      <c r="AC131" s="4">
        <v>226</v>
      </c>
      <c r="AD131" s="4">
        <v>42</v>
      </c>
      <c r="AE131" s="4">
        <v>154</v>
      </c>
      <c r="AF131" s="4">
        <v>24</v>
      </c>
      <c r="AG131" s="4">
        <v>61</v>
      </c>
      <c r="AH131" s="4">
        <v>77</v>
      </c>
      <c r="AI131" s="4">
        <v>165</v>
      </c>
      <c r="AJ131" s="4">
        <v>56</v>
      </c>
      <c r="AK131" s="4">
        <v>37</v>
      </c>
      <c r="AL131" s="4">
        <v>111</v>
      </c>
      <c r="AM131" s="4">
        <v>60</v>
      </c>
      <c r="AN131" s="4">
        <v>1137</v>
      </c>
      <c r="AO131" s="4">
        <v>91</v>
      </c>
      <c r="AP131" s="4">
        <v>16</v>
      </c>
      <c r="AQ131" s="4">
        <v>42</v>
      </c>
      <c r="AR131" s="4">
        <v>38</v>
      </c>
      <c r="AS131" s="4">
        <v>59</v>
      </c>
      <c r="AT131" s="4">
        <v>409</v>
      </c>
      <c r="AU131" s="4">
        <v>139</v>
      </c>
      <c r="AV131" s="4">
        <v>12</v>
      </c>
      <c r="AW131" s="4">
        <v>125</v>
      </c>
      <c r="AX131" s="4">
        <v>381</v>
      </c>
      <c r="AY131" s="4">
        <v>13</v>
      </c>
      <c r="AZ131" s="4">
        <v>68</v>
      </c>
      <c r="BA131" s="4">
        <v>53</v>
      </c>
      <c r="BB131" s="4">
        <v>8</v>
      </c>
      <c r="BC131" s="4">
        <v>16</v>
      </c>
      <c r="BD131" s="4">
        <v>54</v>
      </c>
      <c r="BE131" s="4">
        <v>1</v>
      </c>
      <c r="BF131" s="4">
        <v>1</v>
      </c>
      <c r="BG131" s="4">
        <v>0</v>
      </c>
      <c r="BH131" s="4">
        <v>0</v>
      </c>
      <c r="BI131" s="4">
        <v>8</v>
      </c>
      <c r="BJ131" s="4">
        <v>0</v>
      </c>
      <c r="BK131" s="4">
        <v>6</v>
      </c>
      <c r="BL131" s="4">
        <v>1</v>
      </c>
      <c r="BM131" s="4">
        <v>0</v>
      </c>
      <c r="BN131" s="4">
        <v>0</v>
      </c>
      <c r="BO131" s="4">
        <f t="shared" si="29"/>
        <v>87</v>
      </c>
      <c r="BP131" s="4">
        <v>58</v>
      </c>
      <c r="BQ131" s="4">
        <f t="shared" si="30"/>
        <v>273</v>
      </c>
      <c r="BR131" s="27">
        <v>9609</v>
      </c>
      <c r="BS131" s="4">
        <f t="shared" si="16"/>
        <v>9609</v>
      </c>
      <c r="BT131" s="3">
        <v>0</v>
      </c>
      <c r="BU131" s="28">
        <v>34027</v>
      </c>
      <c r="BW131" s="4">
        <f t="shared" si="18"/>
        <v>132616</v>
      </c>
      <c r="BX131" s="22">
        <f t="shared" si="25"/>
        <v>-0.100737767169361</v>
      </c>
      <c r="BY131" s="4">
        <v>3621</v>
      </c>
      <c r="BZ131" s="4">
        <f t="shared" si="24"/>
        <v>5988</v>
      </c>
      <c r="CA131" s="4">
        <f t="shared" si="26"/>
        <v>76897</v>
      </c>
      <c r="CD131" s="4">
        <f t="shared" si="19"/>
        <v>36443</v>
      </c>
      <c r="CE131" s="4">
        <f t="shared" si="20"/>
        <v>14602</v>
      </c>
      <c r="CF131" s="4">
        <f t="shared" si="21"/>
        <v>5952</v>
      </c>
      <c r="CG131" s="4">
        <f t="shared" si="22"/>
        <v>4119</v>
      </c>
      <c r="CH131" s="4">
        <f t="shared" si="23"/>
        <v>4641</v>
      </c>
      <c r="CZ131" s="70">
        <v>34001</v>
      </c>
      <c r="DA131" s="5">
        <f t="shared" si="27"/>
        <v>12307.666666666666</v>
      </c>
      <c r="DB131" s="5">
        <f t="shared" si="17"/>
        <v>11051.333333333334</v>
      </c>
      <c r="DC131" s="72">
        <f t="shared" si="28"/>
        <v>9609</v>
      </c>
    </row>
    <row r="132" spans="1:107" x14ac:dyDescent="0.3">
      <c r="B132" s="47" t="s">
        <v>209</v>
      </c>
      <c r="C132" s="19" t="s">
        <v>445</v>
      </c>
      <c r="D132" s="4">
        <v>40</v>
      </c>
      <c r="E132" s="4">
        <v>282</v>
      </c>
      <c r="F132" s="4">
        <v>272</v>
      </c>
      <c r="G132" s="4">
        <v>49</v>
      </c>
      <c r="H132" s="4">
        <v>2820</v>
      </c>
      <c r="I132" s="4">
        <v>234</v>
      </c>
      <c r="J132" s="4">
        <v>57</v>
      </c>
      <c r="K132" s="4">
        <v>11</v>
      </c>
      <c r="L132" s="4">
        <v>226</v>
      </c>
      <c r="M132" s="4">
        <v>99</v>
      </c>
      <c r="N132" s="4">
        <v>136</v>
      </c>
      <c r="O132" s="4">
        <v>357</v>
      </c>
      <c r="P132" s="4">
        <v>189</v>
      </c>
      <c r="Q132" s="4">
        <v>54</v>
      </c>
      <c r="R132" s="4">
        <v>60</v>
      </c>
      <c r="S132" s="4">
        <v>79</v>
      </c>
      <c r="T132" s="4">
        <v>32</v>
      </c>
      <c r="U132" s="4">
        <v>60</v>
      </c>
      <c r="V132" s="4">
        <v>21</v>
      </c>
      <c r="W132" s="4">
        <v>72</v>
      </c>
      <c r="X132" s="4">
        <v>104</v>
      </c>
      <c r="Y132" s="4">
        <v>153</v>
      </c>
      <c r="Z132" s="4">
        <v>113</v>
      </c>
      <c r="AA132" s="4">
        <v>27</v>
      </c>
      <c r="AB132" s="4">
        <v>88</v>
      </c>
      <c r="AC132" s="4">
        <v>225</v>
      </c>
      <c r="AD132" s="4">
        <v>42</v>
      </c>
      <c r="AE132" s="4">
        <v>165</v>
      </c>
      <c r="AF132" s="4">
        <v>31</v>
      </c>
      <c r="AG132" s="4">
        <v>91</v>
      </c>
      <c r="AH132" s="4">
        <v>87</v>
      </c>
      <c r="AI132" s="4">
        <v>177</v>
      </c>
      <c r="AJ132" s="4">
        <v>63</v>
      </c>
      <c r="AK132" s="4">
        <v>47</v>
      </c>
      <c r="AL132" s="4">
        <v>115</v>
      </c>
      <c r="AM132" s="4">
        <v>72</v>
      </c>
      <c r="AN132" s="4">
        <v>1195</v>
      </c>
      <c r="AO132" s="4">
        <v>105</v>
      </c>
      <c r="AP132" s="4">
        <v>12</v>
      </c>
      <c r="AQ132" s="4">
        <v>54</v>
      </c>
      <c r="AR132" s="4">
        <v>39</v>
      </c>
      <c r="AS132" s="4">
        <v>53</v>
      </c>
      <c r="AT132" s="4">
        <v>420</v>
      </c>
      <c r="AU132" s="4">
        <v>153</v>
      </c>
      <c r="AV132" s="4">
        <v>19</v>
      </c>
      <c r="AW132" s="4">
        <v>148</v>
      </c>
      <c r="AX132" s="4">
        <v>417</v>
      </c>
      <c r="AY132" s="4">
        <v>9</v>
      </c>
      <c r="AZ132" s="4">
        <v>86</v>
      </c>
      <c r="BA132" s="4">
        <v>52</v>
      </c>
      <c r="BB132" s="4">
        <v>18</v>
      </c>
      <c r="BC132" s="4">
        <v>16</v>
      </c>
      <c r="BD132" s="4">
        <v>67</v>
      </c>
      <c r="BE132" s="4">
        <v>3</v>
      </c>
      <c r="BF132" s="4">
        <v>0</v>
      </c>
      <c r="BG132" s="4">
        <v>0</v>
      </c>
      <c r="BH132" s="4">
        <v>1</v>
      </c>
      <c r="BI132" s="4">
        <v>15</v>
      </c>
      <c r="BJ132" s="4">
        <v>0</v>
      </c>
      <c r="BK132" s="4">
        <v>1</v>
      </c>
      <c r="BL132" s="4">
        <v>3</v>
      </c>
      <c r="BM132" s="4">
        <v>1</v>
      </c>
      <c r="BN132" s="4">
        <v>0</v>
      </c>
      <c r="BO132" s="4">
        <f t="shared" si="29"/>
        <v>107</v>
      </c>
      <c r="BP132" s="4">
        <v>69</v>
      </c>
      <c r="BQ132" s="4">
        <f t="shared" si="30"/>
        <v>274</v>
      </c>
      <c r="BR132" s="27">
        <v>9980</v>
      </c>
      <c r="BS132" s="4">
        <f t="shared" ref="BS132:BS195" si="31">SUM(D132:BQ132)-BO132</f>
        <v>9980</v>
      </c>
      <c r="BT132" s="3">
        <v>0</v>
      </c>
      <c r="BU132" s="28">
        <v>34055</v>
      </c>
      <c r="BW132" s="4">
        <f t="shared" si="18"/>
        <v>132274</v>
      </c>
      <c r="BX132" s="22">
        <f t="shared" si="25"/>
        <v>-6.6033073023314959E-2</v>
      </c>
      <c r="BY132" s="4">
        <v>3738</v>
      </c>
      <c r="BZ132" s="4">
        <f t="shared" si="24"/>
        <v>6242</v>
      </c>
      <c r="CA132" s="4">
        <f t="shared" si="26"/>
        <v>75825</v>
      </c>
      <c r="CD132" s="4">
        <f t="shared" si="19"/>
        <v>36533</v>
      </c>
      <c r="CE132" s="4">
        <f t="shared" si="20"/>
        <v>14650</v>
      </c>
      <c r="CF132" s="4">
        <f t="shared" si="21"/>
        <v>5856</v>
      </c>
      <c r="CG132" s="4">
        <f t="shared" si="22"/>
        <v>4028</v>
      </c>
      <c r="CH132" s="4">
        <f t="shared" si="23"/>
        <v>4624</v>
      </c>
      <c r="CZ132" s="70">
        <v>34029</v>
      </c>
      <c r="DA132" s="5">
        <f t="shared" si="27"/>
        <v>12166.361111111111</v>
      </c>
      <c r="DB132" s="5">
        <f t="shared" si="17"/>
        <v>11022.833333333334</v>
      </c>
      <c r="DC132" s="72">
        <f t="shared" si="28"/>
        <v>9980</v>
      </c>
    </row>
    <row r="133" spans="1:107" x14ac:dyDescent="0.3">
      <c r="B133" s="47" t="s">
        <v>210</v>
      </c>
      <c r="C133" s="19" t="s">
        <v>446</v>
      </c>
      <c r="D133" s="4">
        <v>49</v>
      </c>
      <c r="E133" s="4">
        <v>242</v>
      </c>
      <c r="F133" s="4">
        <v>281</v>
      </c>
      <c r="G133" s="4">
        <v>28</v>
      </c>
      <c r="H133" s="4">
        <v>2531</v>
      </c>
      <c r="I133" s="4">
        <v>227</v>
      </c>
      <c r="J133" s="4">
        <v>67</v>
      </c>
      <c r="K133" s="4">
        <v>14</v>
      </c>
      <c r="L133" s="4">
        <v>250</v>
      </c>
      <c r="M133" s="4">
        <v>114</v>
      </c>
      <c r="N133" s="4">
        <v>142</v>
      </c>
      <c r="O133" s="4">
        <v>352</v>
      </c>
      <c r="P133" s="4">
        <v>163</v>
      </c>
      <c r="Q133" s="4">
        <v>71</v>
      </c>
      <c r="R133" s="4">
        <v>57</v>
      </c>
      <c r="S133" s="4">
        <v>75</v>
      </c>
      <c r="T133" s="4">
        <v>35</v>
      </c>
      <c r="U133" s="4">
        <v>66</v>
      </c>
      <c r="V133" s="4">
        <v>17</v>
      </c>
      <c r="W133" s="4">
        <v>58</v>
      </c>
      <c r="X133" s="4">
        <v>95</v>
      </c>
      <c r="Y133" s="4">
        <v>139</v>
      </c>
      <c r="Z133" s="4">
        <v>100</v>
      </c>
      <c r="AA133" s="4">
        <v>16</v>
      </c>
      <c r="AB133" s="4">
        <v>80</v>
      </c>
      <c r="AC133" s="4">
        <v>219</v>
      </c>
      <c r="AD133" s="4">
        <v>48</v>
      </c>
      <c r="AE133" s="4">
        <v>146</v>
      </c>
      <c r="AF133" s="4">
        <v>28</v>
      </c>
      <c r="AG133" s="4">
        <v>69</v>
      </c>
      <c r="AH133" s="4">
        <v>100</v>
      </c>
      <c r="AI133" s="4">
        <v>147</v>
      </c>
      <c r="AJ133" s="4">
        <v>84</v>
      </c>
      <c r="AK133" s="4">
        <v>31</v>
      </c>
      <c r="AL133" s="4">
        <v>122</v>
      </c>
      <c r="AM133" s="4">
        <v>65</v>
      </c>
      <c r="AN133" s="4">
        <v>1128</v>
      </c>
      <c r="AO133" s="4">
        <v>91</v>
      </c>
      <c r="AP133" s="4">
        <v>13</v>
      </c>
      <c r="AQ133" s="4">
        <v>47</v>
      </c>
      <c r="AR133" s="4">
        <v>34</v>
      </c>
      <c r="AS133" s="4">
        <v>62</v>
      </c>
      <c r="AT133" s="4">
        <v>397</v>
      </c>
      <c r="AU133" s="4">
        <v>106</v>
      </c>
      <c r="AV133" s="4">
        <v>15</v>
      </c>
      <c r="AW133" s="4">
        <v>137</v>
      </c>
      <c r="AX133" s="4">
        <v>441</v>
      </c>
      <c r="AY133" s="4">
        <v>7</v>
      </c>
      <c r="AZ133" s="4">
        <v>82</v>
      </c>
      <c r="BA133" s="4">
        <v>49</v>
      </c>
      <c r="BB133" s="4">
        <v>11</v>
      </c>
      <c r="BC133" s="4">
        <v>13</v>
      </c>
      <c r="BD133" s="4">
        <v>58</v>
      </c>
      <c r="BE133" s="4">
        <v>1</v>
      </c>
      <c r="BF133" s="4">
        <v>0</v>
      </c>
      <c r="BG133" s="4">
        <v>0</v>
      </c>
      <c r="BH133" s="4">
        <v>0</v>
      </c>
      <c r="BI133" s="4">
        <v>15</v>
      </c>
      <c r="BJ133" s="4">
        <v>0</v>
      </c>
      <c r="BK133" s="4">
        <v>3</v>
      </c>
      <c r="BL133" s="4">
        <v>1</v>
      </c>
      <c r="BM133" s="4">
        <v>0</v>
      </c>
      <c r="BN133" s="4">
        <v>0</v>
      </c>
      <c r="BO133" s="4">
        <f t="shared" si="29"/>
        <v>91</v>
      </c>
      <c r="BP133" s="4">
        <v>43</v>
      </c>
      <c r="BQ133" s="4">
        <f t="shared" si="30"/>
        <v>273</v>
      </c>
      <c r="BR133" s="27">
        <v>9355</v>
      </c>
      <c r="BS133" s="4">
        <f t="shared" si="31"/>
        <v>9355</v>
      </c>
      <c r="BT133" s="3">
        <v>0</v>
      </c>
      <c r="BU133" s="28">
        <v>34083</v>
      </c>
      <c r="BW133" s="4">
        <f t="shared" si="18"/>
        <v>131773</v>
      </c>
      <c r="BX133" s="22">
        <f t="shared" si="25"/>
        <v>-5.1924598892006624E-2</v>
      </c>
      <c r="BY133" s="4">
        <v>5520</v>
      </c>
      <c r="BZ133" s="4">
        <f t="shared" si="24"/>
        <v>3835</v>
      </c>
      <c r="CA133" s="4">
        <f t="shared" si="26"/>
        <v>72825</v>
      </c>
      <c r="CD133" s="4">
        <f t="shared" si="19"/>
        <v>36499</v>
      </c>
      <c r="CE133" s="4">
        <f t="shared" si="20"/>
        <v>14575</v>
      </c>
      <c r="CF133" s="4">
        <f t="shared" si="21"/>
        <v>5784</v>
      </c>
      <c r="CG133" s="4">
        <f t="shared" si="22"/>
        <v>4031</v>
      </c>
      <c r="CH133" s="4">
        <f t="shared" si="23"/>
        <v>4594</v>
      </c>
      <c r="CZ133" s="70">
        <v>34060</v>
      </c>
      <c r="DA133" s="5">
        <f t="shared" si="27"/>
        <v>12108.166666666666</v>
      </c>
      <c r="DB133" s="5">
        <f t="shared" si="17"/>
        <v>10981.083333333334</v>
      </c>
      <c r="DC133" s="72">
        <f t="shared" si="28"/>
        <v>9355</v>
      </c>
    </row>
    <row r="134" spans="1:107" x14ac:dyDescent="0.3">
      <c r="B134" s="47" t="s">
        <v>211</v>
      </c>
      <c r="C134" s="19" t="s">
        <v>447</v>
      </c>
      <c r="D134" s="4">
        <v>43</v>
      </c>
      <c r="E134" s="4">
        <v>289</v>
      </c>
      <c r="F134" s="4">
        <v>337</v>
      </c>
      <c r="G134" s="4">
        <v>35</v>
      </c>
      <c r="H134" s="4">
        <v>3206</v>
      </c>
      <c r="I134" s="4">
        <v>271</v>
      </c>
      <c r="J134" s="4">
        <v>78</v>
      </c>
      <c r="K134" s="4">
        <v>12</v>
      </c>
      <c r="L134" s="4">
        <v>269</v>
      </c>
      <c r="M134" s="4">
        <v>103</v>
      </c>
      <c r="N134" s="4">
        <v>197</v>
      </c>
      <c r="O134" s="4">
        <v>405</v>
      </c>
      <c r="P134" s="4">
        <v>188</v>
      </c>
      <c r="Q134" s="4">
        <v>57</v>
      </c>
      <c r="R134" s="4">
        <v>64</v>
      </c>
      <c r="S134" s="4">
        <v>85</v>
      </c>
      <c r="T134" s="4">
        <v>30</v>
      </c>
      <c r="U134" s="4">
        <v>61</v>
      </c>
      <c r="V134" s="4">
        <v>34</v>
      </c>
      <c r="W134" s="4">
        <v>81</v>
      </c>
      <c r="X134" s="4">
        <v>117</v>
      </c>
      <c r="Y134" s="4">
        <v>163</v>
      </c>
      <c r="Z134" s="4">
        <v>132</v>
      </c>
      <c r="AA134" s="4">
        <v>24</v>
      </c>
      <c r="AB134" s="4">
        <v>94</v>
      </c>
      <c r="AC134" s="4">
        <v>260</v>
      </c>
      <c r="AD134" s="4">
        <v>48</v>
      </c>
      <c r="AE134" s="4">
        <v>199</v>
      </c>
      <c r="AF134" s="4">
        <v>32</v>
      </c>
      <c r="AG134" s="4">
        <v>81</v>
      </c>
      <c r="AH134" s="4">
        <v>96</v>
      </c>
      <c r="AI134" s="4">
        <v>197</v>
      </c>
      <c r="AJ134" s="4">
        <v>81</v>
      </c>
      <c r="AK134" s="4">
        <v>47</v>
      </c>
      <c r="AL134" s="4">
        <v>116</v>
      </c>
      <c r="AM134" s="4">
        <v>73</v>
      </c>
      <c r="AN134" s="4">
        <v>1311</v>
      </c>
      <c r="AO134" s="4">
        <v>108</v>
      </c>
      <c r="AP134" s="4">
        <v>15</v>
      </c>
      <c r="AQ134" s="4">
        <v>50</v>
      </c>
      <c r="AR134" s="4">
        <v>39</v>
      </c>
      <c r="AS134" s="4">
        <v>66</v>
      </c>
      <c r="AT134" s="4">
        <v>453</v>
      </c>
      <c r="AU134" s="4">
        <v>160</v>
      </c>
      <c r="AV134" s="4">
        <v>12</v>
      </c>
      <c r="AW134" s="4">
        <v>133</v>
      </c>
      <c r="AX134" s="4">
        <v>521</v>
      </c>
      <c r="AY134" s="4">
        <v>14</v>
      </c>
      <c r="AZ134" s="4">
        <v>98</v>
      </c>
      <c r="BA134" s="4">
        <v>66</v>
      </c>
      <c r="BB134" s="4">
        <v>18</v>
      </c>
      <c r="BC134" s="4">
        <v>14</v>
      </c>
      <c r="BD134" s="4">
        <v>74</v>
      </c>
      <c r="BE134" s="4">
        <v>1</v>
      </c>
      <c r="BF134" s="4">
        <v>0</v>
      </c>
      <c r="BG134" s="4">
        <v>0</v>
      </c>
      <c r="BH134" s="4">
        <v>1</v>
      </c>
      <c r="BI134" s="4">
        <v>7</v>
      </c>
      <c r="BJ134" s="4">
        <v>1</v>
      </c>
      <c r="BK134" s="4">
        <v>6</v>
      </c>
      <c r="BL134" s="4">
        <v>0</v>
      </c>
      <c r="BM134" s="4">
        <v>0</v>
      </c>
      <c r="BN134" s="4">
        <v>0</v>
      </c>
      <c r="BO134" s="4">
        <f t="shared" si="29"/>
        <v>104</v>
      </c>
      <c r="BP134" s="4">
        <v>62</v>
      </c>
      <c r="BQ134" s="4">
        <f t="shared" si="30"/>
        <v>330</v>
      </c>
      <c r="BR134" s="27">
        <v>11165</v>
      </c>
      <c r="BS134" s="4">
        <f t="shared" si="31"/>
        <v>11165</v>
      </c>
      <c r="BT134" s="3">
        <v>0</v>
      </c>
      <c r="BU134" s="28">
        <v>34118</v>
      </c>
      <c r="BW134" s="4">
        <f t="shared" si="18"/>
        <v>131014</v>
      </c>
      <c r="BX134" s="22">
        <f t="shared" si="25"/>
        <v>-5.7412550182022293E-2</v>
      </c>
      <c r="BY134" s="4">
        <v>4197</v>
      </c>
      <c r="BZ134" s="4">
        <f t="shared" si="24"/>
        <v>6968</v>
      </c>
      <c r="CA134" s="4">
        <f t="shared" si="26"/>
        <v>70380</v>
      </c>
      <c r="CD134" s="4">
        <f t="shared" si="19"/>
        <v>36533</v>
      </c>
      <c r="CE134" s="4">
        <f t="shared" si="20"/>
        <v>14550</v>
      </c>
      <c r="CF134" s="4">
        <f t="shared" si="21"/>
        <v>5693</v>
      </c>
      <c r="CG134" s="4">
        <f t="shared" si="22"/>
        <v>3988</v>
      </c>
      <c r="CH134" s="4">
        <f t="shared" si="23"/>
        <v>4549</v>
      </c>
      <c r="CZ134" s="70">
        <v>34090</v>
      </c>
      <c r="DA134" s="5">
        <f t="shared" si="27"/>
        <v>12125.611111111111</v>
      </c>
      <c r="DB134" s="5">
        <f t="shared" si="17"/>
        <v>10917.833333333334</v>
      </c>
      <c r="DC134" s="72">
        <f t="shared" si="28"/>
        <v>11165</v>
      </c>
    </row>
    <row r="135" spans="1:107" x14ac:dyDescent="0.3">
      <c r="B135" s="47" t="s">
        <v>212</v>
      </c>
      <c r="C135" s="19" t="s">
        <v>448</v>
      </c>
      <c r="D135" s="4">
        <v>41</v>
      </c>
      <c r="E135" s="4">
        <v>229</v>
      </c>
      <c r="F135" s="4">
        <v>307</v>
      </c>
      <c r="G135" s="4">
        <v>41</v>
      </c>
      <c r="H135" s="4">
        <v>2667</v>
      </c>
      <c r="I135" s="4">
        <v>221</v>
      </c>
      <c r="J135" s="4">
        <v>63</v>
      </c>
      <c r="K135" s="4">
        <v>10</v>
      </c>
      <c r="L135" s="4">
        <v>215</v>
      </c>
      <c r="M135" s="4">
        <v>94</v>
      </c>
      <c r="N135" s="4">
        <v>170</v>
      </c>
      <c r="O135" s="4">
        <v>335</v>
      </c>
      <c r="P135" s="4">
        <v>190</v>
      </c>
      <c r="Q135" s="4">
        <v>77</v>
      </c>
      <c r="R135" s="4">
        <v>56</v>
      </c>
      <c r="S135" s="4">
        <v>76</v>
      </c>
      <c r="T135" s="4">
        <v>32</v>
      </c>
      <c r="U135" s="4">
        <v>53</v>
      </c>
      <c r="V135" s="4">
        <v>22</v>
      </c>
      <c r="W135" s="4">
        <v>75</v>
      </c>
      <c r="X135" s="4">
        <v>101</v>
      </c>
      <c r="Y135" s="4">
        <v>148</v>
      </c>
      <c r="Z135" s="4">
        <v>116</v>
      </c>
      <c r="AA135" s="4">
        <v>20</v>
      </c>
      <c r="AB135" s="4">
        <v>78</v>
      </c>
      <c r="AC135" s="4">
        <v>233</v>
      </c>
      <c r="AD135" s="4">
        <v>53</v>
      </c>
      <c r="AE135" s="4">
        <v>165</v>
      </c>
      <c r="AF135" s="4">
        <v>29</v>
      </c>
      <c r="AG135" s="4">
        <v>85</v>
      </c>
      <c r="AH135" s="4">
        <v>88</v>
      </c>
      <c r="AI135" s="4">
        <v>202</v>
      </c>
      <c r="AJ135" s="4">
        <v>86</v>
      </c>
      <c r="AK135" s="4">
        <v>42</v>
      </c>
      <c r="AL135" s="4">
        <v>122</v>
      </c>
      <c r="AM135" s="4">
        <v>75</v>
      </c>
      <c r="AN135" s="4">
        <v>1066</v>
      </c>
      <c r="AO135" s="4">
        <v>90</v>
      </c>
      <c r="AP135" s="4">
        <v>16</v>
      </c>
      <c r="AQ135" s="4">
        <v>54</v>
      </c>
      <c r="AR135" s="4">
        <v>36</v>
      </c>
      <c r="AS135" s="4">
        <v>45</v>
      </c>
      <c r="AT135" s="4">
        <v>406</v>
      </c>
      <c r="AU135" s="4">
        <v>132</v>
      </c>
      <c r="AV135" s="4">
        <v>17</v>
      </c>
      <c r="AW135" s="4">
        <v>170</v>
      </c>
      <c r="AX135" s="4">
        <v>404</v>
      </c>
      <c r="AY135" s="4">
        <v>3</v>
      </c>
      <c r="AZ135" s="4">
        <v>88</v>
      </c>
      <c r="BA135" s="4">
        <v>49</v>
      </c>
      <c r="BB135" s="4">
        <v>12</v>
      </c>
      <c r="BC135" s="4">
        <v>17</v>
      </c>
      <c r="BD135" s="4">
        <v>50</v>
      </c>
      <c r="BE135" s="4">
        <v>0</v>
      </c>
      <c r="BF135" s="4">
        <v>1</v>
      </c>
      <c r="BG135" s="4">
        <v>0</v>
      </c>
      <c r="BH135" s="4">
        <v>0</v>
      </c>
      <c r="BI135" s="4">
        <v>7</v>
      </c>
      <c r="BJ135" s="4">
        <v>0</v>
      </c>
      <c r="BK135" s="4">
        <v>2</v>
      </c>
      <c r="BL135" s="4">
        <v>2</v>
      </c>
      <c r="BM135" s="4">
        <v>0</v>
      </c>
      <c r="BN135" s="4">
        <v>1</v>
      </c>
      <c r="BO135" s="4">
        <f t="shared" si="29"/>
        <v>80</v>
      </c>
      <c r="BP135" s="4">
        <v>58</v>
      </c>
      <c r="BQ135" s="4">
        <f t="shared" si="30"/>
        <v>295</v>
      </c>
      <c r="BR135" s="27">
        <v>9638</v>
      </c>
      <c r="BS135" s="4">
        <f t="shared" si="31"/>
        <v>9638</v>
      </c>
      <c r="BT135" s="3">
        <v>0</v>
      </c>
      <c r="BU135" s="28">
        <v>34146</v>
      </c>
      <c r="BW135" s="4">
        <f t="shared" si="18"/>
        <v>130427</v>
      </c>
      <c r="BX135" s="22">
        <f t="shared" si="25"/>
        <v>-4.0597001750695139E-2</v>
      </c>
      <c r="BY135" s="4">
        <v>4898</v>
      </c>
      <c r="BZ135" s="4">
        <f t="shared" si="24"/>
        <v>4740</v>
      </c>
      <c r="CA135" s="4">
        <f t="shared" si="26"/>
        <v>76165</v>
      </c>
      <c r="CD135" s="4">
        <f t="shared" si="19"/>
        <v>36471</v>
      </c>
      <c r="CE135" s="4">
        <f t="shared" si="20"/>
        <v>14552</v>
      </c>
      <c r="CF135" s="4">
        <f t="shared" si="21"/>
        <v>5625</v>
      </c>
      <c r="CG135" s="4">
        <f t="shared" si="22"/>
        <v>3946</v>
      </c>
      <c r="CH135" s="4">
        <f t="shared" si="23"/>
        <v>4507</v>
      </c>
      <c r="CZ135" s="70">
        <v>34121</v>
      </c>
      <c r="DA135" s="5">
        <f t="shared" si="27"/>
        <v>11879.277777777777</v>
      </c>
      <c r="DB135" s="5">
        <f t="shared" si="17"/>
        <v>10868.916666666666</v>
      </c>
      <c r="DC135" s="72">
        <f t="shared" si="28"/>
        <v>9638</v>
      </c>
    </row>
    <row r="136" spans="1:107" x14ac:dyDescent="0.3">
      <c r="B136" s="47" t="s">
        <v>213</v>
      </c>
      <c r="C136" s="19" t="s">
        <v>459</v>
      </c>
      <c r="D136" s="4">
        <v>59</v>
      </c>
      <c r="E136" s="4">
        <v>318</v>
      </c>
      <c r="F136" s="4">
        <v>391</v>
      </c>
      <c r="G136" s="4">
        <v>50</v>
      </c>
      <c r="H136" s="4">
        <v>3699</v>
      </c>
      <c r="I136" s="4">
        <v>320</v>
      </c>
      <c r="J136" s="4">
        <v>97</v>
      </c>
      <c r="K136" s="4">
        <v>9</v>
      </c>
      <c r="L136" s="4">
        <v>330</v>
      </c>
      <c r="M136" s="4">
        <v>124</v>
      </c>
      <c r="N136" s="4">
        <v>198</v>
      </c>
      <c r="O136" s="4">
        <v>375</v>
      </c>
      <c r="P136" s="4">
        <v>274</v>
      </c>
      <c r="Q136" s="4">
        <v>96</v>
      </c>
      <c r="R136" s="4">
        <v>75</v>
      </c>
      <c r="S136" s="4">
        <v>98</v>
      </c>
      <c r="T136" s="4">
        <v>35</v>
      </c>
      <c r="U136" s="4">
        <v>86</v>
      </c>
      <c r="V136" s="4">
        <v>21</v>
      </c>
      <c r="W136" s="4">
        <v>105</v>
      </c>
      <c r="X136" s="4">
        <v>138</v>
      </c>
      <c r="Y136" s="4">
        <v>199</v>
      </c>
      <c r="Z136" s="4">
        <v>174</v>
      </c>
      <c r="AA136" s="4">
        <v>28</v>
      </c>
      <c r="AB136" s="4">
        <v>119</v>
      </c>
      <c r="AC136" s="4">
        <v>272</v>
      </c>
      <c r="AD136" s="4">
        <v>66</v>
      </c>
      <c r="AE136" s="4">
        <v>206</v>
      </c>
      <c r="AF136" s="4">
        <v>42</v>
      </c>
      <c r="AG136" s="4">
        <v>99</v>
      </c>
      <c r="AH136" s="4">
        <v>110</v>
      </c>
      <c r="AI136" s="4">
        <v>251</v>
      </c>
      <c r="AJ136" s="4">
        <v>112</v>
      </c>
      <c r="AK136" s="4">
        <v>38</v>
      </c>
      <c r="AL136" s="4">
        <v>156</v>
      </c>
      <c r="AM136" s="4">
        <v>100</v>
      </c>
      <c r="AN136" s="4">
        <v>1526</v>
      </c>
      <c r="AO136" s="4">
        <v>128</v>
      </c>
      <c r="AP136" s="4">
        <v>19</v>
      </c>
      <c r="AQ136" s="4">
        <v>65</v>
      </c>
      <c r="AR136" s="4">
        <v>41</v>
      </c>
      <c r="AS136" s="4">
        <v>83</v>
      </c>
      <c r="AT136" s="4">
        <v>575</v>
      </c>
      <c r="AU136" s="4">
        <v>199</v>
      </c>
      <c r="AV136" s="4">
        <v>20</v>
      </c>
      <c r="AW136" s="4">
        <v>188</v>
      </c>
      <c r="AX136" s="4">
        <v>501</v>
      </c>
      <c r="AY136" s="4">
        <v>14</v>
      </c>
      <c r="AZ136" s="4">
        <v>118</v>
      </c>
      <c r="BA136" s="4">
        <v>58</v>
      </c>
      <c r="BB136" s="4">
        <v>16</v>
      </c>
      <c r="BC136" s="4">
        <v>18</v>
      </c>
      <c r="BD136" s="4">
        <v>71</v>
      </c>
      <c r="BE136" s="4">
        <v>3</v>
      </c>
      <c r="BF136" s="4">
        <v>0</v>
      </c>
      <c r="BG136" s="4">
        <v>0</v>
      </c>
      <c r="BH136" s="4">
        <v>1</v>
      </c>
      <c r="BI136" s="4">
        <v>21</v>
      </c>
      <c r="BJ136" s="4">
        <v>0</v>
      </c>
      <c r="BK136" s="4">
        <v>4</v>
      </c>
      <c r="BL136" s="4">
        <v>2</v>
      </c>
      <c r="BM136" s="4">
        <v>0</v>
      </c>
      <c r="BN136" s="4">
        <v>0</v>
      </c>
      <c r="BO136" s="4">
        <f t="shared" si="29"/>
        <v>120</v>
      </c>
      <c r="BP136" s="4">
        <v>67</v>
      </c>
      <c r="BQ136" s="4">
        <f t="shared" si="30"/>
        <v>344</v>
      </c>
      <c r="BR136" s="27">
        <v>12952</v>
      </c>
      <c r="BS136" s="4">
        <f t="shared" si="31"/>
        <v>12952</v>
      </c>
      <c r="BT136" s="3">
        <v>0</v>
      </c>
      <c r="BU136" s="28">
        <v>34181</v>
      </c>
      <c r="BW136" s="4">
        <f t="shared" si="18"/>
        <v>132544</v>
      </c>
      <c r="BX136" s="22">
        <f t="shared" si="25"/>
        <v>-2.6335314297467827E-2</v>
      </c>
      <c r="BY136" s="4">
        <v>4139</v>
      </c>
      <c r="BZ136" s="4">
        <f t="shared" si="24"/>
        <v>8813</v>
      </c>
      <c r="CA136" s="4">
        <f t="shared" si="26"/>
        <v>78628</v>
      </c>
      <c r="CD136" s="4">
        <f t="shared" si="19"/>
        <v>37165</v>
      </c>
      <c r="CE136" s="4">
        <f t="shared" si="20"/>
        <v>14992</v>
      </c>
      <c r="CF136" s="4">
        <f t="shared" si="21"/>
        <v>5723</v>
      </c>
      <c r="CG136" s="4">
        <f t="shared" si="22"/>
        <v>4014</v>
      </c>
      <c r="CH136" s="4">
        <f t="shared" si="23"/>
        <v>4506</v>
      </c>
      <c r="CZ136" s="70">
        <v>34151</v>
      </c>
      <c r="DA136" s="5">
        <f t="shared" si="27"/>
        <v>11908.305555555555</v>
      </c>
      <c r="DB136" s="5">
        <f t="shared" si="17"/>
        <v>11045.333333333334</v>
      </c>
      <c r="DC136" s="72">
        <f t="shared" si="28"/>
        <v>12952</v>
      </c>
    </row>
    <row r="137" spans="1:107" x14ac:dyDescent="0.3">
      <c r="A137" s="19" t="s">
        <v>463</v>
      </c>
      <c r="B137" s="47" t="s">
        <v>214</v>
      </c>
      <c r="C137" s="19" t="s">
        <v>438</v>
      </c>
      <c r="D137" s="4">
        <v>39</v>
      </c>
      <c r="E137" s="4">
        <v>300</v>
      </c>
      <c r="F137" s="4">
        <v>308</v>
      </c>
      <c r="G137" s="4">
        <v>33</v>
      </c>
      <c r="H137" s="4">
        <v>3175</v>
      </c>
      <c r="I137" s="4">
        <v>266</v>
      </c>
      <c r="J137" s="4">
        <v>79</v>
      </c>
      <c r="K137" s="4">
        <v>8</v>
      </c>
      <c r="L137" s="4">
        <v>260</v>
      </c>
      <c r="M137" s="4">
        <v>110</v>
      </c>
      <c r="N137" s="4">
        <v>190</v>
      </c>
      <c r="O137" s="4">
        <v>368</v>
      </c>
      <c r="P137" s="4">
        <v>212</v>
      </c>
      <c r="Q137" s="4">
        <v>79</v>
      </c>
      <c r="R137" s="4">
        <v>48</v>
      </c>
      <c r="S137" s="4">
        <v>82</v>
      </c>
      <c r="T137" s="4">
        <v>37</v>
      </c>
      <c r="U137" s="4">
        <v>52</v>
      </c>
      <c r="V137" s="4">
        <v>27</v>
      </c>
      <c r="W137" s="4">
        <v>92</v>
      </c>
      <c r="X137" s="4">
        <v>102</v>
      </c>
      <c r="Y137" s="4">
        <v>148</v>
      </c>
      <c r="Z137" s="4">
        <v>152</v>
      </c>
      <c r="AA137" s="4">
        <v>20</v>
      </c>
      <c r="AB137" s="4">
        <v>107</v>
      </c>
      <c r="AC137" s="4">
        <v>202</v>
      </c>
      <c r="AD137" s="4">
        <v>58</v>
      </c>
      <c r="AE137" s="4">
        <v>180</v>
      </c>
      <c r="AF137" s="4">
        <v>21</v>
      </c>
      <c r="AG137" s="4">
        <v>93</v>
      </c>
      <c r="AH137" s="4">
        <v>89</v>
      </c>
      <c r="AI137" s="4">
        <v>224</v>
      </c>
      <c r="AJ137" s="4">
        <v>81</v>
      </c>
      <c r="AK137" s="4">
        <v>36</v>
      </c>
      <c r="AL137" s="4">
        <v>143</v>
      </c>
      <c r="AM137" s="4">
        <v>74</v>
      </c>
      <c r="AN137" s="4">
        <v>1294</v>
      </c>
      <c r="AO137" s="4">
        <v>111</v>
      </c>
      <c r="AP137" s="4">
        <v>19</v>
      </c>
      <c r="AQ137" s="4">
        <v>77</v>
      </c>
      <c r="AR137" s="4">
        <v>45</v>
      </c>
      <c r="AS137" s="4">
        <v>71</v>
      </c>
      <c r="AT137" s="4">
        <v>477</v>
      </c>
      <c r="AU137" s="4">
        <v>147</v>
      </c>
      <c r="AV137" s="4">
        <v>17</v>
      </c>
      <c r="AW137" s="4">
        <v>205</v>
      </c>
      <c r="AX137" s="4">
        <v>520</v>
      </c>
      <c r="AY137" s="4">
        <v>20</v>
      </c>
      <c r="AZ137" s="4">
        <v>97</v>
      </c>
      <c r="BA137" s="4">
        <v>51</v>
      </c>
      <c r="BB137" s="4">
        <v>21</v>
      </c>
      <c r="BC137" s="4">
        <v>11</v>
      </c>
      <c r="BD137" s="4">
        <v>68</v>
      </c>
      <c r="BE137" s="4">
        <v>2</v>
      </c>
      <c r="BF137" s="4">
        <v>0</v>
      </c>
      <c r="BG137" s="4">
        <v>0</v>
      </c>
      <c r="BH137" s="4">
        <v>2</v>
      </c>
      <c r="BI137" s="4">
        <v>17</v>
      </c>
      <c r="BJ137" s="4">
        <v>0</v>
      </c>
      <c r="BK137" s="4">
        <v>2</v>
      </c>
      <c r="BL137" s="4">
        <v>0</v>
      </c>
      <c r="BM137" s="4">
        <v>0</v>
      </c>
      <c r="BN137" s="4">
        <v>0</v>
      </c>
      <c r="BO137" s="4">
        <f t="shared" si="29"/>
        <v>102</v>
      </c>
      <c r="BP137" s="4">
        <v>60</v>
      </c>
      <c r="BQ137" s="4">
        <f t="shared" si="30"/>
        <v>335</v>
      </c>
      <c r="BR137" s="27">
        <v>11164</v>
      </c>
      <c r="BS137" s="4">
        <f t="shared" si="31"/>
        <v>11164</v>
      </c>
      <c r="BT137" s="3">
        <v>0</v>
      </c>
      <c r="BU137" s="28">
        <v>34209</v>
      </c>
      <c r="BW137" s="4">
        <f t="shared" si="18"/>
        <v>128784</v>
      </c>
      <c r="BX137" s="22">
        <f t="shared" si="25"/>
        <v>-5.9167318074559994E-2</v>
      </c>
      <c r="BY137" s="4">
        <v>2362</v>
      </c>
      <c r="BZ137" s="4">
        <f t="shared" si="24"/>
        <v>8802</v>
      </c>
      <c r="CA137" s="4">
        <f t="shared" si="26"/>
        <v>77348</v>
      </c>
      <c r="CD137" s="4">
        <f t="shared" si="19"/>
        <v>36304</v>
      </c>
      <c r="CE137" s="4">
        <f t="shared" si="20"/>
        <v>14731</v>
      </c>
      <c r="CF137" s="4">
        <f t="shared" si="21"/>
        <v>5490</v>
      </c>
      <c r="CG137" s="4">
        <f t="shared" si="22"/>
        <v>3854</v>
      </c>
      <c r="CH137" s="4">
        <f t="shared" si="23"/>
        <v>4365</v>
      </c>
      <c r="CZ137" s="70">
        <v>34182</v>
      </c>
      <c r="DA137" s="5">
        <f t="shared" si="27"/>
        <v>11809.75</v>
      </c>
      <c r="DB137" s="5">
        <f t="shared" si="17"/>
        <v>10732</v>
      </c>
      <c r="DC137" s="72">
        <f t="shared" si="28"/>
        <v>11164</v>
      </c>
    </row>
    <row r="138" spans="1:107" x14ac:dyDescent="0.3">
      <c r="B138" s="47" t="s">
        <v>215</v>
      </c>
      <c r="C138" s="19" t="s">
        <v>439</v>
      </c>
      <c r="D138" s="4">
        <v>55</v>
      </c>
      <c r="E138" s="4">
        <v>330</v>
      </c>
      <c r="F138" s="4">
        <v>340</v>
      </c>
      <c r="G138" s="4">
        <v>45</v>
      </c>
      <c r="H138" s="4">
        <v>3416</v>
      </c>
      <c r="I138" s="4">
        <v>284</v>
      </c>
      <c r="J138" s="4">
        <v>84</v>
      </c>
      <c r="K138" s="4">
        <v>6</v>
      </c>
      <c r="L138" s="4">
        <v>268</v>
      </c>
      <c r="M138" s="4">
        <v>103</v>
      </c>
      <c r="N138" s="4">
        <v>209</v>
      </c>
      <c r="O138" s="4">
        <v>344</v>
      </c>
      <c r="P138" s="4">
        <v>271</v>
      </c>
      <c r="Q138" s="4">
        <v>81</v>
      </c>
      <c r="R138" s="4">
        <v>65</v>
      </c>
      <c r="S138" s="4">
        <v>113</v>
      </c>
      <c r="T138" s="4">
        <v>45</v>
      </c>
      <c r="U138" s="4">
        <v>79</v>
      </c>
      <c r="V138" s="4">
        <v>31</v>
      </c>
      <c r="W138" s="4">
        <v>74</v>
      </c>
      <c r="X138" s="4">
        <v>130</v>
      </c>
      <c r="Y138" s="4">
        <v>187</v>
      </c>
      <c r="Z138" s="4">
        <v>158</v>
      </c>
      <c r="AA138" s="4">
        <v>28</v>
      </c>
      <c r="AB138" s="4">
        <v>114</v>
      </c>
      <c r="AC138" s="4">
        <v>290</v>
      </c>
      <c r="AD138" s="4">
        <v>65</v>
      </c>
      <c r="AE138" s="4">
        <v>175</v>
      </c>
      <c r="AF138" s="4">
        <v>23</v>
      </c>
      <c r="AG138" s="4">
        <v>108</v>
      </c>
      <c r="AH138" s="4">
        <v>112</v>
      </c>
      <c r="AI138" s="4">
        <v>228</v>
      </c>
      <c r="AJ138" s="4">
        <v>84</v>
      </c>
      <c r="AK138" s="4">
        <v>33</v>
      </c>
      <c r="AL138" s="4">
        <v>153</v>
      </c>
      <c r="AM138" s="4">
        <v>96</v>
      </c>
      <c r="AN138" s="4">
        <v>1418</v>
      </c>
      <c r="AO138" s="4">
        <v>132</v>
      </c>
      <c r="AP138" s="4">
        <v>22</v>
      </c>
      <c r="AQ138" s="4">
        <v>66</v>
      </c>
      <c r="AR138" s="4">
        <v>42</v>
      </c>
      <c r="AS138" s="4">
        <v>69</v>
      </c>
      <c r="AT138" s="4">
        <v>479</v>
      </c>
      <c r="AU138" s="4">
        <v>167</v>
      </c>
      <c r="AV138" s="4">
        <v>35</v>
      </c>
      <c r="AW138" s="4">
        <v>184</v>
      </c>
      <c r="AX138" s="4">
        <v>474</v>
      </c>
      <c r="AY138" s="4">
        <v>12</v>
      </c>
      <c r="AZ138" s="4">
        <v>111</v>
      </c>
      <c r="BA138" s="4">
        <v>47</v>
      </c>
      <c r="BB138" s="4">
        <v>15</v>
      </c>
      <c r="BC138" s="4">
        <v>12</v>
      </c>
      <c r="BD138" s="4">
        <v>97</v>
      </c>
      <c r="BE138" s="4">
        <v>0</v>
      </c>
      <c r="BF138" s="4">
        <v>0</v>
      </c>
      <c r="BG138" s="4">
        <v>1</v>
      </c>
      <c r="BH138" s="4">
        <v>1</v>
      </c>
      <c r="BI138" s="4">
        <v>17</v>
      </c>
      <c r="BJ138" s="4">
        <v>0</v>
      </c>
      <c r="BK138" s="4">
        <v>2</v>
      </c>
      <c r="BL138" s="4">
        <v>3</v>
      </c>
      <c r="BM138" s="4">
        <v>0</v>
      </c>
      <c r="BN138" s="4">
        <v>0</v>
      </c>
      <c r="BO138" s="4">
        <f t="shared" si="29"/>
        <v>133</v>
      </c>
      <c r="BP138" s="4">
        <v>98</v>
      </c>
      <c r="BQ138" s="4">
        <f t="shared" si="30"/>
        <v>342</v>
      </c>
      <c r="BR138" s="27">
        <v>12073</v>
      </c>
      <c r="BS138" s="4">
        <f t="shared" si="31"/>
        <v>12073</v>
      </c>
      <c r="BT138" s="3">
        <v>0</v>
      </c>
      <c r="BU138" s="28">
        <v>34237</v>
      </c>
      <c r="BW138" s="4">
        <f t="shared" si="18"/>
        <v>128278</v>
      </c>
      <c r="BX138" s="22">
        <f t="shared" si="25"/>
        <v>-5.7894698188174276E-2</v>
      </c>
      <c r="BY138" s="4">
        <v>2145</v>
      </c>
      <c r="BZ138" s="4">
        <f t="shared" si="24"/>
        <v>9928</v>
      </c>
      <c r="CA138" s="4">
        <f t="shared" si="26"/>
        <v>79935</v>
      </c>
      <c r="CD138" s="4">
        <f t="shared" si="19"/>
        <v>36125</v>
      </c>
      <c r="CE138" s="4">
        <f t="shared" si="20"/>
        <v>14806</v>
      </c>
      <c r="CF138" s="4">
        <f t="shared" si="21"/>
        <v>5426</v>
      </c>
      <c r="CG138" s="4">
        <f t="shared" si="22"/>
        <v>3829</v>
      </c>
      <c r="CH138" s="4">
        <f t="shared" si="23"/>
        <v>4277</v>
      </c>
      <c r="CZ138" s="70">
        <v>34213</v>
      </c>
      <c r="DA138" s="5">
        <f t="shared" si="27"/>
        <v>11694.555555555555</v>
      </c>
      <c r="DB138" s="5">
        <f t="shared" si="17"/>
        <v>10689.833333333334</v>
      </c>
      <c r="DC138" s="72">
        <f t="shared" si="28"/>
        <v>12073</v>
      </c>
    </row>
    <row r="139" spans="1:107" x14ac:dyDescent="0.3">
      <c r="B139" s="47" t="s">
        <v>216</v>
      </c>
      <c r="C139" s="19" t="s">
        <v>440</v>
      </c>
      <c r="D139" s="4">
        <v>56</v>
      </c>
      <c r="E139" s="4">
        <v>409</v>
      </c>
      <c r="F139" s="4">
        <v>403</v>
      </c>
      <c r="G139" s="4">
        <v>72</v>
      </c>
      <c r="H139" s="4">
        <v>3924</v>
      </c>
      <c r="I139" s="4">
        <v>343</v>
      </c>
      <c r="J139" s="4">
        <v>77</v>
      </c>
      <c r="K139" s="4">
        <v>16</v>
      </c>
      <c r="L139" s="4">
        <v>337</v>
      </c>
      <c r="M139" s="4">
        <v>130</v>
      </c>
      <c r="N139" s="4">
        <v>231</v>
      </c>
      <c r="O139" s="4">
        <v>378</v>
      </c>
      <c r="P139" s="4">
        <v>272</v>
      </c>
      <c r="Q139" s="4">
        <v>99</v>
      </c>
      <c r="R139" s="4">
        <v>74</v>
      </c>
      <c r="S139" s="4">
        <v>107</v>
      </c>
      <c r="T139" s="4">
        <v>31</v>
      </c>
      <c r="U139" s="4">
        <v>100</v>
      </c>
      <c r="V139" s="4">
        <v>38</v>
      </c>
      <c r="W139" s="4">
        <v>103</v>
      </c>
      <c r="X139" s="4">
        <v>135</v>
      </c>
      <c r="Y139" s="4">
        <v>224</v>
      </c>
      <c r="Z139" s="4">
        <v>215</v>
      </c>
      <c r="AA139" s="4">
        <v>21</v>
      </c>
      <c r="AB139" s="4">
        <v>118</v>
      </c>
      <c r="AC139" s="4">
        <v>325</v>
      </c>
      <c r="AD139" s="4">
        <v>62</v>
      </c>
      <c r="AE139" s="4">
        <v>241</v>
      </c>
      <c r="AF139" s="4">
        <v>40</v>
      </c>
      <c r="AG139" s="4">
        <v>128</v>
      </c>
      <c r="AH139" s="4">
        <v>123</v>
      </c>
      <c r="AI139" s="4">
        <v>259</v>
      </c>
      <c r="AJ139" s="4">
        <v>118</v>
      </c>
      <c r="AK139" s="4">
        <v>52</v>
      </c>
      <c r="AL139" s="4">
        <v>154</v>
      </c>
      <c r="AM139" s="4">
        <v>116</v>
      </c>
      <c r="AN139" s="4">
        <v>1728</v>
      </c>
      <c r="AO139" s="4">
        <v>147</v>
      </c>
      <c r="AP139" s="4">
        <v>25</v>
      </c>
      <c r="AQ139" s="4">
        <v>77</v>
      </c>
      <c r="AR139" s="4">
        <v>37</v>
      </c>
      <c r="AS139" s="4">
        <v>83</v>
      </c>
      <c r="AT139" s="4">
        <v>492</v>
      </c>
      <c r="AU139" s="4">
        <v>207</v>
      </c>
      <c r="AV139" s="4">
        <v>21</v>
      </c>
      <c r="AW139" s="4">
        <v>202</v>
      </c>
      <c r="AX139" s="4">
        <v>553</v>
      </c>
      <c r="AY139" s="4">
        <v>9</v>
      </c>
      <c r="AZ139" s="4">
        <v>124</v>
      </c>
      <c r="BA139" s="4">
        <v>53</v>
      </c>
      <c r="BB139" s="4">
        <v>15</v>
      </c>
      <c r="BC139" s="4">
        <v>21</v>
      </c>
      <c r="BD139" s="4">
        <v>118</v>
      </c>
      <c r="BE139" s="4">
        <v>2</v>
      </c>
      <c r="BF139" s="4">
        <v>0</v>
      </c>
      <c r="BG139" s="4">
        <v>1</v>
      </c>
      <c r="BH139" s="4">
        <v>1</v>
      </c>
      <c r="BI139" s="4">
        <v>25</v>
      </c>
      <c r="BJ139" s="4">
        <v>0</v>
      </c>
      <c r="BK139" s="4">
        <v>9</v>
      </c>
      <c r="BL139" s="4">
        <v>3</v>
      </c>
      <c r="BM139" s="4">
        <v>0</v>
      </c>
      <c r="BN139" s="4">
        <v>0</v>
      </c>
      <c r="BO139" s="4">
        <f t="shared" si="29"/>
        <v>180</v>
      </c>
      <c r="BP139" s="4">
        <v>112</v>
      </c>
      <c r="BQ139" s="4">
        <f t="shared" si="30"/>
        <v>429</v>
      </c>
      <c r="BR139" s="27">
        <v>14025</v>
      </c>
      <c r="BS139" s="4">
        <f t="shared" si="31"/>
        <v>14025</v>
      </c>
      <c r="BT139" s="3">
        <v>0</v>
      </c>
      <c r="BU139" s="28">
        <v>34272</v>
      </c>
      <c r="BW139" s="4">
        <f t="shared" si="18"/>
        <v>127629</v>
      </c>
      <c r="BX139" s="22">
        <f t="shared" si="25"/>
        <v>-8.2241525606546517E-2</v>
      </c>
      <c r="BY139" s="4">
        <v>3742</v>
      </c>
      <c r="BZ139" s="4">
        <f t="shared" si="24"/>
        <v>10283</v>
      </c>
      <c r="CA139" s="4">
        <f t="shared" si="26"/>
        <v>81524</v>
      </c>
      <c r="CD139" s="4">
        <f t="shared" si="19"/>
        <v>36006</v>
      </c>
      <c r="CE139" s="4">
        <f t="shared" si="20"/>
        <v>14862</v>
      </c>
      <c r="CF139" s="4">
        <f t="shared" si="21"/>
        <v>5292</v>
      </c>
      <c r="CG139" s="4">
        <f t="shared" si="22"/>
        <v>3778</v>
      </c>
      <c r="CH139" s="4">
        <f t="shared" si="23"/>
        <v>4193</v>
      </c>
      <c r="CZ139" s="70">
        <v>34243</v>
      </c>
      <c r="DA139" s="5">
        <f t="shared" si="27"/>
        <v>11667.194444444445</v>
      </c>
      <c r="DB139" s="5">
        <f t="shared" si="17"/>
        <v>10635.75</v>
      </c>
      <c r="DC139" s="72">
        <f t="shared" si="28"/>
        <v>14025</v>
      </c>
    </row>
    <row r="140" spans="1:107" x14ac:dyDescent="0.3">
      <c r="B140" s="47" t="s">
        <v>217</v>
      </c>
      <c r="C140" s="19" t="s">
        <v>441</v>
      </c>
      <c r="D140" s="4">
        <v>25</v>
      </c>
      <c r="E140" s="4">
        <v>224</v>
      </c>
      <c r="F140" s="4">
        <v>257</v>
      </c>
      <c r="G140" s="4">
        <v>31</v>
      </c>
      <c r="H140" s="4">
        <v>2437</v>
      </c>
      <c r="I140" s="4">
        <v>185</v>
      </c>
      <c r="J140" s="4">
        <v>43</v>
      </c>
      <c r="K140" s="4">
        <v>7</v>
      </c>
      <c r="L140" s="4">
        <v>200</v>
      </c>
      <c r="M140" s="4">
        <v>86</v>
      </c>
      <c r="N140" s="4">
        <v>128</v>
      </c>
      <c r="O140" s="4">
        <v>234</v>
      </c>
      <c r="P140" s="4">
        <v>151</v>
      </c>
      <c r="Q140" s="4">
        <v>51</v>
      </c>
      <c r="R140" s="4">
        <v>33</v>
      </c>
      <c r="S140" s="4">
        <v>53</v>
      </c>
      <c r="T140" s="4">
        <v>27</v>
      </c>
      <c r="U140" s="4">
        <v>50</v>
      </c>
      <c r="V140" s="4">
        <v>19</v>
      </c>
      <c r="W140" s="4">
        <v>60</v>
      </c>
      <c r="X140" s="4">
        <v>98</v>
      </c>
      <c r="Y140" s="4">
        <v>123</v>
      </c>
      <c r="Z140" s="4">
        <v>103</v>
      </c>
      <c r="AA140" s="4">
        <v>16</v>
      </c>
      <c r="AB140" s="4">
        <v>74</v>
      </c>
      <c r="AC140" s="4">
        <v>202</v>
      </c>
      <c r="AD140" s="4">
        <v>47</v>
      </c>
      <c r="AE140" s="4">
        <v>134</v>
      </c>
      <c r="AF140" s="4">
        <v>29</v>
      </c>
      <c r="AG140" s="4">
        <v>61</v>
      </c>
      <c r="AH140" s="4">
        <v>83</v>
      </c>
      <c r="AI140" s="4">
        <v>146</v>
      </c>
      <c r="AJ140" s="4">
        <v>71</v>
      </c>
      <c r="AK140" s="4">
        <v>27</v>
      </c>
      <c r="AL140" s="4">
        <v>114</v>
      </c>
      <c r="AM140" s="4">
        <v>61</v>
      </c>
      <c r="AN140" s="4">
        <v>1056</v>
      </c>
      <c r="AO140" s="4">
        <v>71</v>
      </c>
      <c r="AP140" s="4">
        <v>18</v>
      </c>
      <c r="AQ140" s="4">
        <v>33</v>
      </c>
      <c r="AR140" s="4">
        <v>22</v>
      </c>
      <c r="AS140" s="4">
        <v>45</v>
      </c>
      <c r="AT140" s="4">
        <v>351</v>
      </c>
      <c r="AU140" s="4">
        <v>116</v>
      </c>
      <c r="AV140" s="4">
        <v>11</v>
      </c>
      <c r="AW140" s="4">
        <v>130</v>
      </c>
      <c r="AX140" s="4">
        <v>360</v>
      </c>
      <c r="AY140" s="4">
        <v>6</v>
      </c>
      <c r="AZ140" s="4">
        <v>74</v>
      </c>
      <c r="BA140" s="4">
        <v>30</v>
      </c>
      <c r="BB140" s="4">
        <v>10</v>
      </c>
      <c r="BC140" s="4">
        <v>10</v>
      </c>
      <c r="BD140" s="4">
        <v>67</v>
      </c>
      <c r="BE140" s="4">
        <v>0</v>
      </c>
      <c r="BF140" s="4">
        <v>2</v>
      </c>
      <c r="BG140" s="4">
        <v>2</v>
      </c>
      <c r="BH140" s="4">
        <v>0</v>
      </c>
      <c r="BI140" s="4">
        <v>14</v>
      </c>
      <c r="BJ140" s="4">
        <v>0</v>
      </c>
      <c r="BK140" s="4">
        <v>2</v>
      </c>
      <c r="BL140" s="4">
        <v>0</v>
      </c>
      <c r="BM140" s="4">
        <v>0</v>
      </c>
      <c r="BN140" s="4">
        <v>0</v>
      </c>
      <c r="BO140" s="4">
        <f t="shared" si="29"/>
        <v>97</v>
      </c>
      <c r="BP140" s="4">
        <v>41</v>
      </c>
      <c r="BQ140" s="4">
        <f t="shared" si="30"/>
        <v>282</v>
      </c>
      <c r="BR140" s="27">
        <v>8443</v>
      </c>
      <c r="BS140" s="4">
        <f t="shared" si="31"/>
        <v>8443</v>
      </c>
      <c r="BT140" s="3">
        <v>0</v>
      </c>
      <c r="BU140" s="28">
        <v>34300</v>
      </c>
      <c r="BW140" s="4">
        <f t="shared" si="18"/>
        <v>127218</v>
      </c>
      <c r="BX140" s="22">
        <f t="shared" si="25"/>
        <v>-6.3630274614869364E-2</v>
      </c>
      <c r="BY140" s="4">
        <v>3397</v>
      </c>
      <c r="BZ140" s="4">
        <f t="shared" si="24"/>
        <v>5046</v>
      </c>
      <c r="CA140" s="4">
        <f t="shared" si="26"/>
        <v>81199</v>
      </c>
      <c r="CD140" s="4">
        <f t="shared" si="19"/>
        <v>35950</v>
      </c>
      <c r="CE140" s="4">
        <f t="shared" si="20"/>
        <v>14952</v>
      </c>
      <c r="CF140" s="4">
        <f t="shared" si="21"/>
        <v>5259</v>
      </c>
      <c r="CG140" s="4">
        <f t="shared" si="22"/>
        <v>3766</v>
      </c>
      <c r="CH140" s="4">
        <f t="shared" si="23"/>
        <v>4145</v>
      </c>
      <c r="CZ140" s="70">
        <v>34274</v>
      </c>
      <c r="DA140" s="5">
        <f t="shared" si="27"/>
        <v>11558.555555555555</v>
      </c>
      <c r="DB140" s="5">
        <f t="shared" si="17"/>
        <v>10601.5</v>
      </c>
      <c r="DC140" s="72">
        <f t="shared" si="28"/>
        <v>8443</v>
      </c>
    </row>
    <row r="141" spans="1:107" x14ac:dyDescent="0.3">
      <c r="B141" s="47" t="s">
        <v>218</v>
      </c>
      <c r="C141" s="19" t="s">
        <v>442</v>
      </c>
      <c r="D141" s="4">
        <v>37</v>
      </c>
      <c r="E141" s="4">
        <v>222</v>
      </c>
      <c r="F141" s="4">
        <v>269</v>
      </c>
      <c r="G141" s="4">
        <v>25</v>
      </c>
      <c r="H141" s="4">
        <v>2270</v>
      </c>
      <c r="I141" s="4">
        <v>216</v>
      </c>
      <c r="J141" s="4">
        <v>56</v>
      </c>
      <c r="K141" s="4">
        <v>7</v>
      </c>
      <c r="L141" s="4">
        <v>200</v>
      </c>
      <c r="M141" s="4">
        <v>98</v>
      </c>
      <c r="N141" s="4">
        <v>145</v>
      </c>
      <c r="O141" s="4">
        <v>252</v>
      </c>
      <c r="P141" s="4">
        <v>138</v>
      </c>
      <c r="Q141" s="4">
        <v>60</v>
      </c>
      <c r="R141" s="4">
        <v>37</v>
      </c>
      <c r="S141" s="4">
        <v>59</v>
      </c>
      <c r="T141" s="4">
        <v>20</v>
      </c>
      <c r="U141" s="4">
        <v>57</v>
      </c>
      <c r="V141" s="4">
        <v>23</v>
      </c>
      <c r="W141" s="4">
        <v>65</v>
      </c>
      <c r="X141" s="4">
        <v>61</v>
      </c>
      <c r="Y141" s="4">
        <v>145</v>
      </c>
      <c r="Z141" s="4">
        <v>109</v>
      </c>
      <c r="AA141" s="4">
        <v>26</v>
      </c>
      <c r="AB141" s="4">
        <v>63</v>
      </c>
      <c r="AC141" s="4">
        <v>162</v>
      </c>
      <c r="AD141" s="4">
        <v>44</v>
      </c>
      <c r="AE141" s="4">
        <v>132</v>
      </c>
      <c r="AF141" s="4">
        <v>29</v>
      </c>
      <c r="AG141" s="4">
        <v>67</v>
      </c>
      <c r="AH141" s="4">
        <v>81</v>
      </c>
      <c r="AI141" s="4">
        <v>152</v>
      </c>
      <c r="AJ141" s="4">
        <v>78</v>
      </c>
      <c r="AK141" s="4">
        <v>22</v>
      </c>
      <c r="AL141" s="4">
        <v>112</v>
      </c>
      <c r="AM141" s="4">
        <v>55</v>
      </c>
      <c r="AN141" s="4">
        <v>947</v>
      </c>
      <c r="AO141" s="4">
        <v>74</v>
      </c>
      <c r="AP141" s="4">
        <v>13</v>
      </c>
      <c r="AQ141" s="4">
        <v>37</v>
      </c>
      <c r="AR141" s="4">
        <v>28</v>
      </c>
      <c r="AS141" s="4">
        <v>44</v>
      </c>
      <c r="AT141" s="4">
        <v>324</v>
      </c>
      <c r="AU141" s="4">
        <v>133</v>
      </c>
      <c r="AV141" s="4">
        <v>7</v>
      </c>
      <c r="AW141" s="4">
        <v>121</v>
      </c>
      <c r="AX141" s="4">
        <v>410</v>
      </c>
      <c r="AY141" s="4">
        <v>3</v>
      </c>
      <c r="AZ141" s="4">
        <v>62</v>
      </c>
      <c r="BA141" s="4">
        <v>44</v>
      </c>
      <c r="BB141" s="4">
        <v>10</v>
      </c>
      <c r="BC141" s="4">
        <v>3</v>
      </c>
      <c r="BD141" s="4">
        <v>72</v>
      </c>
      <c r="BE141" s="4">
        <v>0</v>
      </c>
      <c r="BF141" s="4">
        <v>1</v>
      </c>
      <c r="BG141" s="4">
        <v>1</v>
      </c>
      <c r="BH141" s="4">
        <v>3</v>
      </c>
      <c r="BI141" s="4">
        <v>19</v>
      </c>
      <c r="BJ141" s="4">
        <v>0</v>
      </c>
      <c r="BK141" s="4">
        <v>1</v>
      </c>
      <c r="BL141" s="4">
        <v>1</v>
      </c>
      <c r="BM141" s="4">
        <v>0</v>
      </c>
      <c r="BN141" s="4">
        <v>0</v>
      </c>
      <c r="BO141" s="4">
        <f t="shared" si="29"/>
        <v>101</v>
      </c>
      <c r="BP141" s="4">
        <v>60</v>
      </c>
      <c r="BQ141" s="4">
        <f t="shared" si="30"/>
        <v>274</v>
      </c>
      <c r="BR141" s="27">
        <v>8286</v>
      </c>
      <c r="BS141" s="4">
        <f t="shared" si="31"/>
        <v>8286</v>
      </c>
      <c r="BT141" s="3">
        <v>0</v>
      </c>
      <c r="BU141" s="28">
        <v>34327</v>
      </c>
      <c r="BW141" s="4">
        <f t="shared" si="18"/>
        <v>127950</v>
      </c>
      <c r="BX141" s="22">
        <f t="shared" si="25"/>
        <v>-5.1885114707451496E-2</v>
      </c>
      <c r="BY141" s="4">
        <v>7973</v>
      </c>
      <c r="BZ141" s="4">
        <f t="shared" si="24"/>
        <v>313</v>
      </c>
      <c r="CA141" s="4">
        <f t="shared" si="26"/>
        <v>79011</v>
      </c>
      <c r="CD141" s="4">
        <f t="shared" si="19"/>
        <v>36126</v>
      </c>
      <c r="CE141" s="4">
        <f t="shared" si="20"/>
        <v>15081</v>
      </c>
      <c r="CF141" s="4">
        <f t="shared" si="21"/>
        <v>5270</v>
      </c>
      <c r="CG141" s="4">
        <f t="shared" si="22"/>
        <v>3785</v>
      </c>
      <c r="CH141" s="4">
        <f t="shared" si="23"/>
        <v>4148</v>
      </c>
      <c r="CZ141" s="70">
        <v>34304</v>
      </c>
      <c r="DA141" s="5">
        <f t="shared" si="27"/>
        <v>11429.888888888889</v>
      </c>
      <c r="DB141" s="5">
        <f t="shared" si="17"/>
        <v>10662.5</v>
      </c>
      <c r="DC141" s="72">
        <f t="shared" si="28"/>
        <v>8286</v>
      </c>
    </row>
    <row r="142" spans="1:107" x14ac:dyDescent="0.3">
      <c r="B142" s="47" t="s">
        <v>219</v>
      </c>
      <c r="C142" s="19" t="s">
        <v>443</v>
      </c>
      <c r="D142" s="4">
        <v>51</v>
      </c>
      <c r="E142" s="4">
        <v>329</v>
      </c>
      <c r="F142" s="4">
        <v>360</v>
      </c>
      <c r="G142" s="4">
        <v>42</v>
      </c>
      <c r="H142" s="4">
        <v>3278</v>
      </c>
      <c r="I142" s="4">
        <v>245</v>
      </c>
      <c r="J142" s="4">
        <v>64</v>
      </c>
      <c r="K142" s="4">
        <v>3</v>
      </c>
      <c r="L142" s="4">
        <v>274</v>
      </c>
      <c r="M142" s="4">
        <v>139</v>
      </c>
      <c r="N142" s="4">
        <v>173</v>
      </c>
      <c r="O142" s="4">
        <v>373</v>
      </c>
      <c r="P142" s="4">
        <v>204</v>
      </c>
      <c r="Q142" s="4">
        <v>83</v>
      </c>
      <c r="R142" s="4">
        <v>60</v>
      </c>
      <c r="S142" s="4">
        <v>96</v>
      </c>
      <c r="T142" s="4">
        <v>29</v>
      </c>
      <c r="U142" s="4">
        <v>71</v>
      </c>
      <c r="V142" s="4">
        <v>21</v>
      </c>
      <c r="W142" s="4">
        <v>75</v>
      </c>
      <c r="X142" s="4">
        <v>101</v>
      </c>
      <c r="Y142" s="4">
        <v>180</v>
      </c>
      <c r="Z142" s="4">
        <v>149</v>
      </c>
      <c r="AA142" s="4">
        <v>36</v>
      </c>
      <c r="AB142" s="4">
        <v>82</v>
      </c>
      <c r="AC142" s="4">
        <v>240</v>
      </c>
      <c r="AD142" s="4">
        <v>64</v>
      </c>
      <c r="AE142" s="4">
        <v>210</v>
      </c>
      <c r="AF142" s="4">
        <v>34</v>
      </c>
      <c r="AG142" s="4">
        <v>95</v>
      </c>
      <c r="AH142" s="4">
        <v>121</v>
      </c>
      <c r="AI142" s="4">
        <v>201</v>
      </c>
      <c r="AJ142" s="4">
        <v>96</v>
      </c>
      <c r="AK142" s="4">
        <v>52</v>
      </c>
      <c r="AL142" s="4">
        <v>157</v>
      </c>
      <c r="AM142" s="4">
        <v>84</v>
      </c>
      <c r="AN142" s="4">
        <v>1530</v>
      </c>
      <c r="AO142" s="4">
        <v>119</v>
      </c>
      <c r="AP142" s="4">
        <v>20</v>
      </c>
      <c r="AQ142" s="4">
        <v>62</v>
      </c>
      <c r="AR142" s="4">
        <v>39</v>
      </c>
      <c r="AS142" s="4">
        <v>69</v>
      </c>
      <c r="AT142" s="4">
        <v>461</v>
      </c>
      <c r="AU142" s="4">
        <v>171</v>
      </c>
      <c r="AV142" s="4">
        <v>19</v>
      </c>
      <c r="AW142" s="4">
        <v>171</v>
      </c>
      <c r="AX142" s="4">
        <v>505</v>
      </c>
      <c r="AY142" s="4">
        <v>9</v>
      </c>
      <c r="AZ142" s="4">
        <v>74</v>
      </c>
      <c r="BA142" s="4">
        <v>64</v>
      </c>
      <c r="BB142" s="4">
        <v>17</v>
      </c>
      <c r="BC142" s="4">
        <v>16</v>
      </c>
      <c r="BD142" s="4">
        <v>74</v>
      </c>
      <c r="BE142" s="4">
        <v>0</v>
      </c>
      <c r="BF142" s="4">
        <v>0</v>
      </c>
      <c r="BG142" s="4">
        <v>0</v>
      </c>
      <c r="BH142" s="4">
        <v>0</v>
      </c>
      <c r="BI142" s="4">
        <v>15</v>
      </c>
      <c r="BJ142" s="4">
        <v>0</v>
      </c>
      <c r="BK142" s="4">
        <v>2</v>
      </c>
      <c r="BL142" s="4">
        <v>1</v>
      </c>
      <c r="BM142" s="4">
        <v>1</v>
      </c>
      <c r="BN142" s="4">
        <v>0</v>
      </c>
      <c r="BO142" s="4">
        <f t="shared" si="29"/>
        <v>109</v>
      </c>
      <c r="BP142" s="4">
        <v>79</v>
      </c>
      <c r="BQ142" s="4">
        <f t="shared" si="30"/>
        <v>347</v>
      </c>
      <c r="BR142" s="27">
        <v>11737</v>
      </c>
      <c r="BS142" s="4">
        <f t="shared" si="31"/>
        <v>11737</v>
      </c>
      <c r="BT142" s="3">
        <v>0</v>
      </c>
      <c r="BU142" s="28">
        <v>34363</v>
      </c>
      <c r="BW142" s="4">
        <f t="shared" si="18"/>
        <v>128427</v>
      </c>
      <c r="BX142" s="22">
        <f t="shared" si="25"/>
        <v>-5.3526420517355788E-2</v>
      </c>
      <c r="BY142" s="4">
        <v>5264</v>
      </c>
      <c r="BZ142" s="4">
        <f t="shared" si="24"/>
        <v>6473</v>
      </c>
      <c r="CA142" s="4">
        <f t="shared" si="26"/>
        <v>77431</v>
      </c>
      <c r="CD142" s="4">
        <f t="shared" si="19"/>
        <v>36206</v>
      </c>
      <c r="CE142" s="4">
        <f t="shared" si="20"/>
        <v>15336</v>
      </c>
      <c r="CF142" s="4">
        <f t="shared" si="21"/>
        <v>5244</v>
      </c>
      <c r="CG142" s="4">
        <f t="shared" si="22"/>
        <v>3814</v>
      </c>
      <c r="CH142" s="4">
        <f t="shared" si="23"/>
        <v>4122</v>
      </c>
      <c r="CZ142" s="70">
        <v>34335</v>
      </c>
      <c r="DA142" s="5">
        <f t="shared" si="27"/>
        <v>11430.222222222223</v>
      </c>
      <c r="DB142" s="5">
        <f t="shared" si="17"/>
        <v>10702.25</v>
      </c>
      <c r="DC142" s="72">
        <f t="shared" si="28"/>
        <v>11737</v>
      </c>
    </row>
    <row r="143" spans="1:107" x14ac:dyDescent="0.3">
      <c r="B143" s="47" t="s">
        <v>220</v>
      </c>
      <c r="C143" s="19" t="s">
        <v>444</v>
      </c>
      <c r="D143" s="4">
        <v>26</v>
      </c>
      <c r="E143" s="4">
        <v>255</v>
      </c>
      <c r="F143" s="4">
        <v>239</v>
      </c>
      <c r="G143" s="4">
        <v>29</v>
      </c>
      <c r="H143" s="4">
        <v>2429</v>
      </c>
      <c r="I143" s="4">
        <v>214</v>
      </c>
      <c r="J143" s="4">
        <v>53</v>
      </c>
      <c r="K143" s="4">
        <v>6</v>
      </c>
      <c r="L143" s="4">
        <v>229</v>
      </c>
      <c r="M143" s="4">
        <v>70</v>
      </c>
      <c r="N143" s="4">
        <v>129</v>
      </c>
      <c r="O143" s="4">
        <v>315</v>
      </c>
      <c r="P143" s="4">
        <v>187</v>
      </c>
      <c r="Q143" s="4">
        <v>65</v>
      </c>
      <c r="R143" s="4">
        <v>55</v>
      </c>
      <c r="S143" s="4">
        <v>82</v>
      </c>
      <c r="T143" s="4">
        <v>33</v>
      </c>
      <c r="U143" s="4">
        <v>65</v>
      </c>
      <c r="V143" s="4">
        <v>22</v>
      </c>
      <c r="W143" s="4">
        <v>62</v>
      </c>
      <c r="X143" s="4">
        <v>75</v>
      </c>
      <c r="Y143" s="4">
        <v>128</v>
      </c>
      <c r="Z143" s="4">
        <v>112</v>
      </c>
      <c r="AA143" s="4">
        <v>27</v>
      </c>
      <c r="AB143" s="4">
        <v>61</v>
      </c>
      <c r="AC143" s="4">
        <v>215</v>
      </c>
      <c r="AD143" s="4">
        <v>49</v>
      </c>
      <c r="AE143" s="4">
        <v>160</v>
      </c>
      <c r="AF143" s="4">
        <v>21</v>
      </c>
      <c r="AG143" s="4">
        <v>72</v>
      </c>
      <c r="AH143" s="4">
        <v>82</v>
      </c>
      <c r="AI143" s="4">
        <v>166</v>
      </c>
      <c r="AJ143" s="4">
        <v>67</v>
      </c>
      <c r="AK143" s="4">
        <v>33</v>
      </c>
      <c r="AL143" s="4">
        <v>123</v>
      </c>
      <c r="AM143" s="4">
        <v>56</v>
      </c>
      <c r="AN143" s="4">
        <v>1144</v>
      </c>
      <c r="AO143" s="4">
        <v>71</v>
      </c>
      <c r="AP143" s="4">
        <v>15</v>
      </c>
      <c r="AQ143" s="4">
        <v>53</v>
      </c>
      <c r="AR143" s="4">
        <v>30</v>
      </c>
      <c r="AS143" s="4">
        <v>45</v>
      </c>
      <c r="AT143" s="4">
        <v>353</v>
      </c>
      <c r="AU143" s="4">
        <v>123</v>
      </c>
      <c r="AV143" s="4">
        <v>12</v>
      </c>
      <c r="AW143" s="4">
        <v>126</v>
      </c>
      <c r="AX143" s="4">
        <v>453</v>
      </c>
      <c r="AY143" s="4">
        <v>10</v>
      </c>
      <c r="AZ143" s="4">
        <v>93</v>
      </c>
      <c r="BA143" s="4">
        <v>52</v>
      </c>
      <c r="BB143" s="4">
        <v>11</v>
      </c>
      <c r="BC143" s="4">
        <v>11</v>
      </c>
      <c r="BD143" s="4">
        <v>60</v>
      </c>
      <c r="BE143" s="4">
        <v>0</v>
      </c>
      <c r="BF143" s="4">
        <v>0</v>
      </c>
      <c r="BG143" s="4">
        <v>0</v>
      </c>
      <c r="BH143" s="4">
        <v>0</v>
      </c>
      <c r="BI143" s="4">
        <v>12</v>
      </c>
      <c r="BJ143" s="4">
        <v>0</v>
      </c>
      <c r="BK143" s="4">
        <v>2</v>
      </c>
      <c r="BL143" s="4">
        <v>1</v>
      </c>
      <c r="BM143" s="4">
        <v>0</v>
      </c>
      <c r="BN143" s="4">
        <v>0</v>
      </c>
      <c r="BO143" s="4">
        <f t="shared" si="29"/>
        <v>86</v>
      </c>
      <c r="BP143" s="4">
        <v>68</v>
      </c>
      <c r="BQ143" s="4">
        <f t="shared" si="30"/>
        <v>275</v>
      </c>
      <c r="BR143" s="27">
        <v>9032</v>
      </c>
      <c r="BS143" s="4">
        <f t="shared" si="31"/>
        <v>9032</v>
      </c>
      <c r="BT143" s="3">
        <v>0</v>
      </c>
      <c r="BU143" s="28">
        <v>34391</v>
      </c>
      <c r="BW143" s="4">
        <f t="shared" si="18"/>
        <v>127850</v>
      </c>
      <c r="BX143" s="22">
        <f t="shared" si="25"/>
        <v>-3.5938348313928947E-2</v>
      </c>
      <c r="BY143" s="4">
        <v>6053</v>
      </c>
      <c r="BZ143" s="4">
        <f t="shared" si="24"/>
        <v>2979</v>
      </c>
      <c r="CA143" s="4">
        <f t="shared" si="26"/>
        <v>74422</v>
      </c>
      <c r="CD143" s="4">
        <f t="shared" si="19"/>
        <v>35852</v>
      </c>
      <c r="CE143" s="4">
        <f t="shared" si="20"/>
        <v>15343</v>
      </c>
      <c r="CF143" s="4">
        <f t="shared" si="21"/>
        <v>5188</v>
      </c>
      <c r="CG143" s="4">
        <f t="shared" si="22"/>
        <v>3764</v>
      </c>
      <c r="CH143" s="4">
        <f t="shared" si="23"/>
        <v>4088</v>
      </c>
      <c r="CZ143" s="70">
        <v>34366</v>
      </c>
      <c r="DA143" s="5">
        <f t="shared" si="27"/>
        <v>11331.611111111111</v>
      </c>
      <c r="DB143" s="5">
        <f t="shared" ref="DB143:DB206" si="32">AVERAGE(BS132:BS143)</f>
        <v>10654.166666666666</v>
      </c>
      <c r="DC143" s="72">
        <f t="shared" si="28"/>
        <v>9032</v>
      </c>
    </row>
    <row r="144" spans="1:107" x14ac:dyDescent="0.3">
      <c r="B144" s="47" t="s">
        <v>221</v>
      </c>
      <c r="C144" s="19" t="s">
        <v>445</v>
      </c>
      <c r="D144" s="4">
        <v>47</v>
      </c>
      <c r="E144" s="4">
        <v>316</v>
      </c>
      <c r="F144" s="4">
        <v>294</v>
      </c>
      <c r="G144" s="4">
        <v>32</v>
      </c>
      <c r="H144" s="4">
        <v>2531</v>
      </c>
      <c r="I144" s="4">
        <v>204</v>
      </c>
      <c r="J144" s="4">
        <v>68</v>
      </c>
      <c r="K144" s="4">
        <v>12</v>
      </c>
      <c r="L144" s="4">
        <v>230</v>
      </c>
      <c r="M144" s="4">
        <v>100</v>
      </c>
      <c r="N144" s="4">
        <v>164</v>
      </c>
      <c r="O144" s="4">
        <v>340</v>
      </c>
      <c r="P144" s="4">
        <v>191</v>
      </c>
      <c r="Q144" s="4">
        <v>45</v>
      </c>
      <c r="R144" s="4">
        <v>48</v>
      </c>
      <c r="S144" s="4">
        <v>80</v>
      </c>
      <c r="T144" s="4">
        <v>26</v>
      </c>
      <c r="U144" s="4">
        <v>64</v>
      </c>
      <c r="V144" s="4">
        <v>28</v>
      </c>
      <c r="W144" s="4">
        <v>70</v>
      </c>
      <c r="X144" s="4">
        <v>67</v>
      </c>
      <c r="Y144" s="4">
        <v>123</v>
      </c>
      <c r="Z144" s="4">
        <v>102</v>
      </c>
      <c r="AA144" s="4">
        <v>19</v>
      </c>
      <c r="AB144" s="4">
        <v>60</v>
      </c>
      <c r="AC144" s="4">
        <v>213</v>
      </c>
      <c r="AD144" s="4">
        <v>57</v>
      </c>
      <c r="AE144" s="4">
        <v>158</v>
      </c>
      <c r="AF144" s="4">
        <v>25</v>
      </c>
      <c r="AG144" s="4">
        <v>69</v>
      </c>
      <c r="AH144" s="4">
        <v>79</v>
      </c>
      <c r="AI144" s="4">
        <v>145</v>
      </c>
      <c r="AJ144" s="4">
        <v>82</v>
      </c>
      <c r="AK144" s="4">
        <v>29</v>
      </c>
      <c r="AL144" s="4">
        <v>107</v>
      </c>
      <c r="AM144" s="4">
        <v>66</v>
      </c>
      <c r="AN144" s="4">
        <v>1172</v>
      </c>
      <c r="AO144" s="4">
        <v>85</v>
      </c>
      <c r="AP144" s="4">
        <v>16</v>
      </c>
      <c r="AQ144" s="4">
        <v>46</v>
      </c>
      <c r="AR144" s="4">
        <v>23</v>
      </c>
      <c r="AS144" s="4">
        <v>65</v>
      </c>
      <c r="AT144" s="4">
        <v>406</v>
      </c>
      <c r="AU144" s="4">
        <v>137</v>
      </c>
      <c r="AV144" s="4">
        <v>12</v>
      </c>
      <c r="AW144" s="4">
        <v>142</v>
      </c>
      <c r="AX144" s="4">
        <v>543</v>
      </c>
      <c r="AY144" s="4">
        <v>10</v>
      </c>
      <c r="AZ144" s="4">
        <v>66</v>
      </c>
      <c r="BA144" s="4">
        <v>32</v>
      </c>
      <c r="BB144" s="4">
        <v>5</v>
      </c>
      <c r="BC144" s="4">
        <v>2</v>
      </c>
      <c r="BD144" s="4">
        <v>73</v>
      </c>
      <c r="BE144" s="4">
        <v>2</v>
      </c>
      <c r="BF144" s="4">
        <v>0</v>
      </c>
      <c r="BG144" s="4">
        <v>1</v>
      </c>
      <c r="BH144" s="4">
        <v>1</v>
      </c>
      <c r="BI144" s="4">
        <v>12</v>
      </c>
      <c r="BJ144" s="4">
        <v>0</v>
      </c>
      <c r="BK144" s="4">
        <v>2</v>
      </c>
      <c r="BL144" s="4">
        <v>6</v>
      </c>
      <c r="BM144" s="4">
        <v>0</v>
      </c>
      <c r="BN144" s="4">
        <v>0</v>
      </c>
      <c r="BO144" s="4">
        <f t="shared" si="29"/>
        <v>99</v>
      </c>
      <c r="BP144" s="4">
        <v>65</v>
      </c>
      <c r="BQ144" s="4">
        <f t="shared" si="30"/>
        <v>288</v>
      </c>
      <c r="BR144" s="27">
        <v>9503</v>
      </c>
      <c r="BS144" s="4">
        <f t="shared" si="31"/>
        <v>9503</v>
      </c>
      <c r="BT144" s="3">
        <v>0</v>
      </c>
      <c r="BU144" s="28">
        <v>34419</v>
      </c>
      <c r="BW144" s="4">
        <f t="shared" ref="BW144:BW207" si="33">SUM(BR133:BR144)</f>
        <v>127373</v>
      </c>
      <c r="BX144" s="22">
        <f t="shared" si="25"/>
        <v>-3.7051877164068547E-2</v>
      </c>
      <c r="BY144" s="4">
        <v>7120</v>
      </c>
      <c r="BZ144" s="4">
        <f t="shared" si="24"/>
        <v>2383</v>
      </c>
      <c r="CA144" s="4">
        <f t="shared" si="26"/>
        <v>70563</v>
      </c>
      <c r="CD144" s="4">
        <f t="shared" ref="CD144:CD207" si="34">SUM(H133:H144)</f>
        <v>35563</v>
      </c>
      <c r="CE144" s="4">
        <f t="shared" ref="CE144:CE207" si="35">SUM(AN133:AN144)</f>
        <v>15320</v>
      </c>
      <c r="CF144" s="4">
        <f t="shared" ref="CF144:CF207" si="36">SUM(AT133:AT144)</f>
        <v>5174</v>
      </c>
      <c r="CG144" s="4">
        <f t="shared" ref="CG144:CG207" si="37">SUM(F133:F144)</f>
        <v>3786</v>
      </c>
      <c r="CH144" s="4">
        <f t="shared" ref="CH144:CH207" si="38">SUM(O133:O144)</f>
        <v>4071</v>
      </c>
      <c r="CZ144" s="70">
        <v>34394</v>
      </c>
      <c r="DA144" s="5">
        <f t="shared" si="27"/>
        <v>11146.472222222223</v>
      </c>
      <c r="DB144" s="5">
        <f t="shared" si="32"/>
        <v>10614.416666666666</v>
      </c>
      <c r="DC144" s="72">
        <f t="shared" si="28"/>
        <v>9503</v>
      </c>
    </row>
    <row r="145" spans="1:107" x14ac:dyDescent="0.3">
      <c r="B145" s="47" t="s">
        <v>222</v>
      </c>
      <c r="C145" s="19" t="s">
        <v>446</v>
      </c>
      <c r="D145" s="4">
        <v>66</v>
      </c>
      <c r="E145" s="4">
        <v>319</v>
      </c>
      <c r="F145" s="4">
        <v>346</v>
      </c>
      <c r="G145" s="4">
        <v>45</v>
      </c>
      <c r="H145" s="4">
        <v>3145</v>
      </c>
      <c r="I145" s="4">
        <v>232</v>
      </c>
      <c r="J145" s="4">
        <v>61</v>
      </c>
      <c r="K145" s="4">
        <v>11</v>
      </c>
      <c r="L145" s="4">
        <v>251</v>
      </c>
      <c r="M145" s="4">
        <v>112</v>
      </c>
      <c r="N145" s="4">
        <v>192</v>
      </c>
      <c r="O145" s="4">
        <v>316</v>
      </c>
      <c r="P145" s="4">
        <v>201</v>
      </c>
      <c r="Q145" s="4">
        <v>70</v>
      </c>
      <c r="R145" s="4">
        <v>58</v>
      </c>
      <c r="S145" s="4">
        <v>81</v>
      </c>
      <c r="T145" s="4">
        <v>41</v>
      </c>
      <c r="U145" s="4">
        <v>68</v>
      </c>
      <c r="V145" s="4">
        <v>29</v>
      </c>
      <c r="W145" s="4">
        <v>75</v>
      </c>
      <c r="X145" s="4">
        <v>94</v>
      </c>
      <c r="Y145" s="4">
        <v>142</v>
      </c>
      <c r="Z145" s="4">
        <v>142</v>
      </c>
      <c r="AA145" s="4">
        <v>27</v>
      </c>
      <c r="AB145" s="4">
        <v>99</v>
      </c>
      <c r="AC145" s="4">
        <v>290</v>
      </c>
      <c r="AD145" s="4">
        <v>50</v>
      </c>
      <c r="AE145" s="4">
        <v>193</v>
      </c>
      <c r="AF145" s="4">
        <v>26</v>
      </c>
      <c r="AG145" s="4">
        <v>105</v>
      </c>
      <c r="AH145" s="4">
        <v>109</v>
      </c>
      <c r="AI145" s="4">
        <v>191</v>
      </c>
      <c r="AJ145" s="4">
        <v>86</v>
      </c>
      <c r="AK145" s="4">
        <v>41</v>
      </c>
      <c r="AL145" s="4">
        <v>136</v>
      </c>
      <c r="AM145" s="4">
        <v>93</v>
      </c>
      <c r="AN145" s="4">
        <v>1393</v>
      </c>
      <c r="AO145" s="4">
        <v>118</v>
      </c>
      <c r="AP145" s="4">
        <v>8</v>
      </c>
      <c r="AQ145" s="4">
        <v>43</v>
      </c>
      <c r="AR145" s="4">
        <v>41</v>
      </c>
      <c r="AS145" s="4">
        <v>68</v>
      </c>
      <c r="AT145" s="4">
        <v>439</v>
      </c>
      <c r="AU145" s="4">
        <v>157</v>
      </c>
      <c r="AV145" s="4">
        <v>16</v>
      </c>
      <c r="AW145" s="4">
        <v>160</v>
      </c>
      <c r="AX145" s="4">
        <v>743</v>
      </c>
      <c r="AY145" s="4">
        <v>13</v>
      </c>
      <c r="AZ145" s="4">
        <v>100</v>
      </c>
      <c r="BA145" s="4">
        <v>53</v>
      </c>
      <c r="BB145" s="4">
        <v>12</v>
      </c>
      <c r="BC145" s="4">
        <v>14</v>
      </c>
      <c r="BD145" s="4">
        <v>67</v>
      </c>
      <c r="BE145" s="4">
        <v>1</v>
      </c>
      <c r="BF145" s="4">
        <v>0</v>
      </c>
      <c r="BG145" s="4">
        <v>0</v>
      </c>
      <c r="BH145" s="4">
        <v>0</v>
      </c>
      <c r="BI145" s="4">
        <v>3</v>
      </c>
      <c r="BJ145" s="4">
        <v>0</v>
      </c>
      <c r="BK145" s="4">
        <v>3</v>
      </c>
      <c r="BL145" s="4">
        <v>0</v>
      </c>
      <c r="BM145" s="4">
        <v>0</v>
      </c>
      <c r="BN145" s="4">
        <v>0</v>
      </c>
      <c r="BO145" s="4">
        <f t="shared" si="29"/>
        <v>88</v>
      </c>
      <c r="BP145" s="4">
        <v>80</v>
      </c>
      <c r="BQ145" s="4">
        <f t="shared" si="30"/>
        <v>344</v>
      </c>
      <c r="BR145" s="27">
        <v>11419</v>
      </c>
      <c r="BS145" s="4">
        <f t="shared" si="31"/>
        <v>11419</v>
      </c>
      <c r="BT145" s="3">
        <v>0</v>
      </c>
      <c r="BU145" s="28">
        <v>34454</v>
      </c>
      <c r="BW145" s="4">
        <f t="shared" si="33"/>
        <v>129437</v>
      </c>
      <c r="BX145" s="22">
        <f t="shared" si="25"/>
        <v>-1.7727455548557036E-2</v>
      </c>
      <c r="BY145" s="4">
        <v>4838</v>
      </c>
      <c r="BZ145" s="4">
        <f t="shared" si="24"/>
        <v>6581</v>
      </c>
      <c r="CA145" s="4">
        <f t="shared" si="26"/>
        <v>73309</v>
      </c>
      <c r="CD145" s="4">
        <f t="shared" si="34"/>
        <v>36177</v>
      </c>
      <c r="CE145" s="4">
        <f t="shared" si="35"/>
        <v>15585</v>
      </c>
      <c r="CF145" s="4">
        <f t="shared" si="36"/>
        <v>5216</v>
      </c>
      <c r="CG145" s="4">
        <f t="shared" si="37"/>
        <v>3851</v>
      </c>
      <c r="CH145" s="4">
        <f t="shared" si="38"/>
        <v>4035</v>
      </c>
      <c r="CZ145" s="70">
        <v>34425</v>
      </c>
      <c r="DA145" s="5">
        <f t="shared" si="27"/>
        <v>11116.666666666666</v>
      </c>
      <c r="DB145" s="5">
        <f t="shared" si="32"/>
        <v>10786.416666666666</v>
      </c>
      <c r="DC145" s="72">
        <f t="shared" si="28"/>
        <v>11419</v>
      </c>
    </row>
    <row r="146" spans="1:107" x14ac:dyDescent="0.3">
      <c r="B146" s="47" t="s">
        <v>223</v>
      </c>
      <c r="C146" s="19" t="s">
        <v>447</v>
      </c>
      <c r="D146" s="4">
        <v>33</v>
      </c>
      <c r="E146" s="4">
        <v>298</v>
      </c>
      <c r="F146" s="4">
        <v>261</v>
      </c>
      <c r="G146" s="4">
        <v>35</v>
      </c>
      <c r="H146" s="4">
        <v>2470</v>
      </c>
      <c r="I146" s="4">
        <v>191</v>
      </c>
      <c r="J146" s="4">
        <v>54</v>
      </c>
      <c r="K146" s="4">
        <v>8</v>
      </c>
      <c r="L146" s="4">
        <v>214</v>
      </c>
      <c r="M146" s="4">
        <v>93</v>
      </c>
      <c r="N146" s="4">
        <v>156</v>
      </c>
      <c r="O146" s="4">
        <v>252</v>
      </c>
      <c r="P146" s="4">
        <v>170</v>
      </c>
      <c r="Q146" s="4">
        <v>60</v>
      </c>
      <c r="R146" s="4">
        <v>62</v>
      </c>
      <c r="S146" s="4">
        <v>62</v>
      </c>
      <c r="T146" s="4">
        <v>39</v>
      </c>
      <c r="U146" s="4">
        <v>59</v>
      </c>
      <c r="V146" s="4">
        <v>30</v>
      </c>
      <c r="W146" s="4">
        <v>68</v>
      </c>
      <c r="X146" s="4">
        <v>82</v>
      </c>
      <c r="Y146" s="4">
        <v>129</v>
      </c>
      <c r="Z146" s="4">
        <v>100</v>
      </c>
      <c r="AA146" s="4">
        <v>15</v>
      </c>
      <c r="AB146" s="4">
        <v>88</v>
      </c>
      <c r="AC146" s="4">
        <v>249</v>
      </c>
      <c r="AD146" s="4">
        <v>45</v>
      </c>
      <c r="AE146" s="4">
        <v>158</v>
      </c>
      <c r="AF146" s="4">
        <v>38</v>
      </c>
      <c r="AG146" s="4">
        <v>71</v>
      </c>
      <c r="AH146" s="4">
        <v>78</v>
      </c>
      <c r="AI146" s="4">
        <v>170</v>
      </c>
      <c r="AJ146" s="4">
        <v>64</v>
      </c>
      <c r="AK146" s="4">
        <v>27</v>
      </c>
      <c r="AL146" s="4">
        <v>112</v>
      </c>
      <c r="AM146" s="4">
        <v>60</v>
      </c>
      <c r="AN146" s="4">
        <v>1019</v>
      </c>
      <c r="AO146" s="4">
        <v>86</v>
      </c>
      <c r="AP146" s="4">
        <v>14</v>
      </c>
      <c r="AQ146" s="4">
        <v>37</v>
      </c>
      <c r="AR146" s="4">
        <v>31</v>
      </c>
      <c r="AS146" s="4">
        <v>52</v>
      </c>
      <c r="AT146" s="4">
        <v>375</v>
      </c>
      <c r="AU146" s="4">
        <v>136</v>
      </c>
      <c r="AV146" s="4">
        <v>10</v>
      </c>
      <c r="AW146" s="4">
        <v>120</v>
      </c>
      <c r="AX146" s="4">
        <v>548</v>
      </c>
      <c r="AY146" s="4">
        <v>14</v>
      </c>
      <c r="AZ146" s="4">
        <v>61</v>
      </c>
      <c r="BA146" s="4">
        <v>40</v>
      </c>
      <c r="BB146" s="4">
        <v>16</v>
      </c>
      <c r="BC146" s="4">
        <v>11</v>
      </c>
      <c r="BD146" s="4">
        <v>68</v>
      </c>
      <c r="BE146" s="4">
        <v>2</v>
      </c>
      <c r="BF146" s="4">
        <v>0</v>
      </c>
      <c r="BG146" s="4">
        <v>1</v>
      </c>
      <c r="BH146" s="4">
        <v>0</v>
      </c>
      <c r="BI146" s="4">
        <v>13</v>
      </c>
      <c r="BJ146" s="4">
        <v>0</v>
      </c>
      <c r="BK146" s="4">
        <v>2</v>
      </c>
      <c r="BL146" s="4">
        <v>2</v>
      </c>
      <c r="BM146" s="4">
        <v>0</v>
      </c>
      <c r="BN146" s="4">
        <v>0</v>
      </c>
      <c r="BO146" s="4">
        <f t="shared" si="29"/>
        <v>99</v>
      </c>
      <c r="BP146" s="4">
        <v>46</v>
      </c>
      <c r="BQ146" s="4">
        <f t="shared" si="30"/>
        <v>299</v>
      </c>
      <c r="BR146" s="27">
        <v>9104</v>
      </c>
      <c r="BS146" s="4">
        <f t="shared" si="31"/>
        <v>9104</v>
      </c>
      <c r="BT146" s="3">
        <v>0</v>
      </c>
      <c r="BU146" s="28">
        <v>34482</v>
      </c>
      <c r="BW146" s="4">
        <f t="shared" si="33"/>
        <v>127376</v>
      </c>
      <c r="BX146" s="22">
        <f t="shared" si="25"/>
        <v>-2.7768024791243628E-2</v>
      </c>
      <c r="BY146" s="4">
        <v>5626</v>
      </c>
      <c r="BZ146" s="4">
        <f t="shared" si="24"/>
        <v>3478</v>
      </c>
      <c r="CA146" s="4">
        <f t="shared" si="26"/>
        <v>69819</v>
      </c>
      <c r="CD146" s="4">
        <f t="shared" si="34"/>
        <v>35441</v>
      </c>
      <c r="CE146" s="4">
        <f t="shared" si="35"/>
        <v>15293</v>
      </c>
      <c r="CF146" s="4">
        <f t="shared" si="36"/>
        <v>5138</v>
      </c>
      <c r="CG146" s="4">
        <f t="shared" si="37"/>
        <v>3775</v>
      </c>
      <c r="CH146" s="4">
        <f t="shared" si="38"/>
        <v>3882</v>
      </c>
      <c r="CZ146" s="70">
        <v>34455</v>
      </c>
      <c r="DA146" s="5">
        <f t="shared" si="27"/>
        <v>11038.444444444445</v>
      </c>
      <c r="DB146" s="5">
        <f t="shared" si="32"/>
        <v>10614.666666666666</v>
      </c>
      <c r="DC146" s="72">
        <f t="shared" si="28"/>
        <v>9104</v>
      </c>
    </row>
    <row r="147" spans="1:107" x14ac:dyDescent="0.3">
      <c r="B147" s="47" t="s">
        <v>224</v>
      </c>
      <c r="C147" s="19" t="s">
        <v>448</v>
      </c>
      <c r="D147" s="4">
        <v>39</v>
      </c>
      <c r="E147" s="4">
        <v>236</v>
      </c>
      <c r="F147" s="4">
        <v>297</v>
      </c>
      <c r="G147" s="4">
        <v>19</v>
      </c>
      <c r="H147" s="4">
        <v>2583</v>
      </c>
      <c r="I147" s="4">
        <v>221</v>
      </c>
      <c r="J147" s="4">
        <v>60</v>
      </c>
      <c r="K147" s="4">
        <v>9</v>
      </c>
      <c r="L147" s="4">
        <v>234</v>
      </c>
      <c r="M147" s="4">
        <v>91</v>
      </c>
      <c r="N147" s="4">
        <v>146</v>
      </c>
      <c r="O147" s="4">
        <v>298</v>
      </c>
      <c r="P147" s="4">
        <v>178</v>
      </c>
      <c r="Q147" s="4">
        <v>82</v>
      </c>
      <c r="R147" s="4">
        <v>69</v>
      </c>
      <c r="S147" s="4">
        <v>73</v>
      </c>
      <c r="T147" s="4">
        <v>34</v>
      </c>
      <c r="U147" s="4">
        <v>64</v>
      </c>
      <c r="V147" s="4">
        <v>28</v>
      </c>
      <c r="W147" s="4">
        <v>67</v>
      </c>
      <c r="X147" s="4">
        <v>71</v>
      </c>
      <c r="Y147" s="4">
        <v>154</v>
      </c>
      <c r="Z147" s="4">
        <v>123</v>
      </c>
      <c r="AA147" s="4">
        <v>21</v>
      </c>
      <c r="AB147" s="4">
        <v>99</v>
      </c>
      <c r="AC147" s="4">
        <v>226</v>
      </c>
      <c r="AD147" s="4">
        <v>57</v>
      </c>
      <c r="AE147" s="4">
        <v>172</v>
      </c>
      <c r="AF147" s="4">
        <v>14</v>
      </c>
      <c r="AG147" s="4">
        <v>74</v>
      </c>
      <c r="AH147" s="4">
        <v>82</v>
      </c>
      <c r="AI147" s="4">
        <v>188</v>
      </c>
      <c r="AJ147" s="4">
        <v>90</v>
      </c>
      <c r="AK147" s="4">
        <v>47</v>
      </c>
      <c r="AL147" s="4">
        <v>127</v>
      </c>
      <c r="AM147" s="4">
        <v>82</v>
      </c>
      <c r="AN147" s="4">
        <v>1084</v>
      </c>
      <c r="AO147" s="4">
        <v>78</v>
      </c>
      <c r="AP147" s="4">
        <v>8</v>
      </c>
      <c r="AQ147" s="4">
        <v>62</v>
      </c>
      <c r="AR147" s="4">
        <v>25</v>
      </c>
      <c r="AS147" s="4">
        <v>73</v>
      </c>
      <c r="AT147" s="4">
        <v>402</v>
      </c>
      <c r="AU147" s="4">
        <v>139</v>
      </c>
      <c r="AV147" s="4">
        <v>17</v>
      </c>
      <c r="AW147" s="4">
        <v>153</v>
      </c>
      <c r="AX147" s="4">
        <v>508</v>
      </c>
      <c r="AY147" s="4">
        <v>12</v>
      </c>
      <c r="AZ147" s="4">
        <v>90</v>
      </c>
      <c r="BA147" s="4">
        <v>57</v>
      </c>
      <c r="BB147" s="4">
        <v>19</v>
      </c>
      <c r="BC147" s="4">
        <v>6</v>
      </c>
      <c r="BD147" s="4">
        <v>73</v>
      </c>
      <c r="BE147" s="4">
        <v>1</v>
      </c>
      <c r="BF147" s="4">
        <v>0</v>
      </c>
      <c r="BG147" s="4">
        <v>0</v>
      </c>
      <c r="BH147" s="4">
        <v>0</v>
      </c>
      <c r="BI147" s="4">
        <v>20</v>
      </c>
      <c r="BJ147" s="4">
        <v>0</v>
      </c>
      <c r="BK147" s="4">
        <v>3</v>
      </c>
      <c r="BL147" s="4">
        <v>3</v>
      </c>
      <c r="BM147" s="4">
        <v>0</v>
      </c>
      <c r="BN147" s="4">
        <v>0</v>
      </c>
      <c r="BO147" s="4">
        <f t="shared" si="29"/>
        <v>106</v>
      </c>
      <c r="BP147" s="4">
        <v>109</v>
      </c>
      <c r="BQ147" s="4">
        <f t="shared" si="30"/>
        <v>304</v>
      </c>
      <c r="BR147" s="27">
        <v>9701</v>
      </c>
      <c r="BS147" s="4">
        <f t="shared" si="31"/>
        <v>9701</v>
      </c>
      <c r="BT147" s="3">
        <v>0</v>
      </c>
      <c r="BU147" s="28">
        <v>34510</v>
      </c>
      <c r="BW147" s="4">
        <f t="shared" si="33"/>
        <v>127439</v>
      </c>
      <c r="BX147" s="22">
        <f t="shared" si="25"/>
        <v>-2.2909366925559893E-2</v>
      </c>
      <c r="BY147" s="4">
        <v>4669</v>
      </c>
      <c r="BZ147" s="4">
        <f t="shared" si="24"/>
        <v>5032</v>
      </c>
      <c r="CA147" s="4">
        <f t="shared" si="26"/>
        <v>70111</v>
      </c>
      <c r="CD147" s="4">
        <f t="shared" si="34"/>
        <v>35357</v>
      </c>
      <c r="CE147" s="4">
        <f t="shared" si="35"/>
        <v>15311</v>
      </c>
      <c r="CF147" s="4">
        <f t="shared" si="36"/>
        <v>5134</v>
      </c>
      <c r="CG147" s="4">
        <f t="shared" si="37"/>
        <v>3765</v>
      </c>
      <c r="CH147" s="4">
        <f t="shared" si="38"/>
        <v>3845</v>
      </c>
      <c r="CZ147" s="70">
        <v>34486</v>
      </c>
      <c r="DA147" s="5">
        <f t="shared" si="27"/>
        <v>10939.222222222223</v>
      </c>
      <c r="DB147" s="5">
        <f t="shared" si="32"/>
        <v>10619.916666666666</v>
      </c>
      <c r="DC147" s="72">
        <f t="shared" si="28"/>
        <v>9701</v>
      </c>
    </row>
    <row r="148" spans="1:107" x14ac:dyDescent="0.3">
      <c r="B148" s="47" t="s">
        <v>225</v>
      </c>
      <c r="C148" s="19" t="s">
        <v>460</v>
      </c>
      <c r="D148" s="4">
        <v>49</v>
      </c>
      <c r="E148" s="4">
        <v>327</v>
      </c>
      <c r="F148" s="4">
        <v>381</v>
      </c>
      <c r="G148" s="4">
        <v>55</v>
      </c>
      <c r="H148" s="4">
        <v>3435</v>
      </c>
      <c r="I148" s="4">
        <v>309</v>
      </c>
      <c r="J148" s="4">
        <v>73</v>
      </c>
      <c r="K148" s="4">
        <v>17</v>
      </c>
      <c r="L148" s="4">
        <v>324</v>
      </c>
      <c r="M148" s="4">
        <v>128</v>
      </c>
      <c r="N148" s="4">
        <v>225</v>
      </c>
      <c r="O148" s="4">
        <v>369</v>
      </c>
      <c r="P148" s="4">
        <v>238</v>
      </c>
      <c r="Q148" s="4">
        <v>97</v>
      </c>
      <c r="R148" s="4">
        <v>75</v>
      </c>
      <c r="S148" s="4">
        <v>109</v>
      </c>
      <c r="T148" s="4">
        <v>43</v>
      </c>
      <c r="U148" s="4">
        <v>85</v>
      </c>
      <c r="V148" s="4">
        <v>24</v>
      </c>
      <c r="W148" s="4">
        <v>102</v>
      </c>
      <c r="X148" s="4">
        <v>119</v>
      </c>
      <c r="Y148" s="4">
        <v>187</v>
      </c>
      <c r="Z148" s="4">
        <v>174</v>
      </c>
      <c r="AA148" s="4">
        <v>32</v>
      </c>
      <c r="AB148" s="4">
        <v>107</v>
      </c>
      <c r="AC148" s="4">
        <v>283</v>
      </c>
      <c r="AD148" s="4">
        <v>53</v>
      </c>
      <c r="AE148" s="4">
        <v>207</v>
      </c>
      <c r="AF148" s="4">
        <v>37</v>
      </c>
      <c r="AG148" s="4">
        <v>108</v>
      </c>
      <c r="AH148" s="4">
        <v>124</v>
      </c>
      <c r="AI148" s="4">
        <v>252</v>
      </c>
      <c r="AJ148" s="4">
        <v>110</v>
      </c>
      <c r="AK148" s="4">
        <v>40</v>
      </c>
      <c r="AL148" s="4">
        <v>177</v>
      </c>
      <c r="AM148" s="4">
        <v>88</v>
      </c>
      <c r="AN148" s="4">
        <v>1410</v>
      </c>
      <c r="AO148" s="4">
        <v>146</v>
      </c>
      <c r="AP148" s="4">
        <v>23</v>
      </c>
      <c r="AQ148" s="4">
        <v>66</v>
      </c>
      <c r="AR148" s="4">
        <v>39</v>
      </c>
      <c r="AS148" s="4">
        <v>89</v>
      </c>
      <c r="AT148" s="4">
        <v>518</v>
      </c>
      <c r="AU148" s="4">
        <v>189</v>
      </c>
      <c r="AV148" s="4">
        <v>19</v>
      </c>
      <c r="AW148" s="4">
        <v>212</v>
      </c>
      <c r="AX148" s="4">
        <v>553</v>
      </c>
      <c r="AY148" s="4">
        <v>13</v>
      </c>
      <c r="AZ148" s="4">
        <v>124</v>
      </c>
      <c r="BA148" s="4">
        <v>46</v>
      </c>
      <c r="BB148" s="4">
        <v>13</v>
      </c>
      <c r="BC148" s="4">
        <v>14</v>
      </c>
      <c r="BD148" s="4">
        <v>83</v>
      </c>
      <c r="BE148" s="4">
        <v>2</v>
      </c>
      <c r="BF148" s="4">
        <v>0</v>
      </c>
      <c r="BG148" s="4">
        <v>1</v>
      </c>
      <c r="BH148" s="4">
        <v>2</v>
      </c>
      <c r="BI148" s="4">
        <v>19</v>
      </c>
      <c r="BJ148" s="4">
        <v>0</v>
      </c>
      <c r="BK148" s="4">
        <v>6</v>
      </c>
      <c r="BL148" s="4">
        <v>4</v>
      </c>
      <c r="BM148" s="4">
        <v>0</v>
      </c>
      <c r="BN148" s="4">
        <v>0</v>
      </c>
      <c r="BO148" s="4">
        <f t="shared" si="29"/>
        <v>131</v>
      </c>
      <c r="BP148" s="4">
        <v>99</v>
      </c>
      <c r="BQ148" s="4">
        <f t="shared" si="30"/>
        <v>385</v>
      </c>
      <c r="BR148" s="27">
        <v>12638</v>
      </c>
      <c r="BS148" s="4">
        <f t="shared" si="31"/>
        <v>12638</v>
      </c>
      <c r="BT148" s="3">
        <v>0</v>
      </c>
      <c r="BU148" s="28">
        <v>34545</v>
      </c>
      <c r="BW148" s="4">
        <f t="shared" si="33"/>
        <v>127125</v>
      </c>
      <c r="BX148" s="22">
        <f t="shared" si="25"/>
        <v>-4.0884536455818465E-2</v>
      </c>
      <c r="BY148" s="4">
        <v>5758</v>
      </c>
      <c r="BZ148" s="4">
        <f t="shared" si="24"/>
        <v>6880</v>
      </c>
      <c r="CA148" s="4">
        <f t="shared" si="26"/>
        <v>68178</v>
      </c>
      <c r="CD148" s="4">
        <f t="shared" si="34"/>
        <v>35093</v>
      </c>
      <c r="CE148" s="4">
        <f t="shared" si="35"/>
        <v>15195</v>
      </c>
      <c r="CF148" s="4">
        <f t="shared" si="36"/>
        <v>5077</v>
      </c>
      <c r="CG148" s="4">
        <f t="shared" si="37"/>
        <v>3755</v>
      </c>
      <c r="CH148" s="4">
        <f t="shared" si="38"/>
        <v>3839</v>
      </c>
      <c r="CZ148" s="70">
        <v>34516</v>
      </c>
      <c r="DA148" s="5">
        <f t="shared" si="27"/>
        <v>10994.388888888889</v>
      </c>
      <c r="DB148" s="5">
        <f t="shared" si="32"/>
        <v>10593.75</v>
      </c>
      <c r="DC148" s="72">
        <f t="shared" si="28"/>
        <v>12638</v>
      </c>
    </row>
    <row r="149" spans="1:107" x14ac:dyDescent="0.3">
      <c r="B149" s="47" t="s">
        <v>226</v>
      </c>
      <c r="C149" s="19" t="s">
        <v>438</v>
      </c>
      <c r="D149" s="4">
        <v>58</v>
      </c>
      <c r="E149" s="4">
        <v>292</v>
      </c>
      <c r="F149" s="4">
        <v>313</v>
      </c>
      <c r="G149" s="4">
        <v>38</v>
      </c>
      <c r="H149" s="4">
        <v>2937</v>
      </c>
      <c r="I149" s="4">
        <v>286</v>
      </c>
      <c r="J149" s="4">
        <v>54</v>
      </c>
      <c r="K149" s="4">
        <v>14</v>
      </c>
      <c r="L149" s="4">
        <v>285</v>
      </c>
      <c r="M149" s="4">
        <v>123</v>
      </c>
      <c r="N149" s="4">
        <v>227</v>
      </c>
      <c r="O149" s="4">
        <v>341</v>
      </c>
      <c r="P149" s="4">
        <v>248</v>
      </c>
      <c r="Q149" s="4">
        <v>82</v>
      </c>
      <c r="R149" s="4">
        <v>73</v>
      </c>
      <c r="S149" s="4">
        <v>102</v>
      </c>
      <c r="T149" s="4">
        <v>56</v>
      </c>
      <c r="U149" s="4">
        <v>82</v>
      </c>
      <c r="V149" s="4">
        <v>15</v>
      </c>
      <c r="W149" s="4">
        <v>80</v>
      </c>
      <c r="X149" s="4">
        <v>113</v>
      </c>
      <c r="Y149" s="4">
        <v>152</v>
      </c>
      <c r="Z149" s="4">
        <v>157</v>
      </c>
      <c r="AA149" s="4">
        <v>31</v>
      </c>
      <c r="AB149" s="4">
        <v>99</v>
      </c>
      <c r="AC149" s="4">
        <v>234</v>
      </c>
      <c r="AD149" s="4">
        <v>56</v>
      </c>
      <c r="AE149" s="4">
        <v>168</v>
      </c>
      <c r="AF149" s="4">
        <v>34</v>
      </c>
      <c r="AG149" s="4">
        <v>92</v>
      </c>
      <c r="AH149" s="4">
        <v>103</v>
      </c>
      <c r="AI149" s="4">
        <v>235</v>
      </c>
      <c r="AJ149" s="4">
        <v>91</v>
      </c>
      <c r="AK149" s="4">
        <v>39</v>
      </c>
      <c r="AL149" s="4">
        <v>146</v>
      </c>
      <c r="AM149" s="4">
        <v>95</v>
      </c>
      <c r="AN149" s="4">
        <v>1381</v>
      </c>
      <c r="AO149" s="4">
        <v>120</v>
      </c>
      <c r="AP149" s="4">
        <v>16</v>
      </c>
      <c r="AQ149" s="4">
        <v>67</v>
      </c>
      <c r="AR149" s="4">
        <v>44</v>
      </c>
      <c r="AS149" s="4">
        <v>88</v>
      </c>
      <c r="AT149" s="4">
        <v>443</v>
      </c>
      <c r="AU149" s="4">
        <v>161</v>
      </c>
      <c r="AV149" s="4">
        <v>17</v>
      </c>
      <c r="AW149" s="4">
        <v>186</v>
      </c>
      <c r="AX149" s="4">
        <v>463</v>
      </c>
      <c r="AY149" s="4">
        <v>14</v>
      </c>
      <c r="AZ149" s="4">
        <v>101</v>
      </c>
      <c r="BA149" s="4">
        <v>59</v>
      </c>
      <c r="BB149" s="4">
        <v>15</v>
      </c>
      <c r="BC149" s="4">
        <v>21</v>
      </c>
      <c r="BD149" s="4">
        <v>75</v>
      </c>
      <c r="BE149" s="4">
        <v>0</v>
      </c>
      <c r="BF149" s="4">
        <v>0</v>
      </c>
      <c r="BG149" s="4">
        <v>0</v>
      </c>
      <c r="BH149" s="4">
        <v>2</v>
      </c>
      <c r="BI149" s="4">
        <v>24</v>
      </c>
      <c r="BJ149" s="4">
        <v>0</v>
      </c>
      <c r="BK149" s="4">
        <v>1</v>
      </c>
      <c r="BL149" s="4">
        <v>0</v>
      </c>
      <c r="BM149" s="4">
        <v>0</v>
      </c>
      <c r="BN149" s="4">
        <v>0</v>
      </c>
      <c r="BO149" s="4">
        <f t="shared" si="29"/>
        <v>123</v>
      </c>
      <c r="BP149" s="4">
        <v>92</v>
      </c>
      <c r="BQ149" s="4">
        <f t="shared" si="30"/>
        <v>309</v>
      </c>
      <c r="BR149" s="27">
        <v>11250</v>
      </c>
      <c r="BS149" s="4">
        <f t="shared" si="31"/>
        <v>11250</v>
      </c>
      <c r="BT149" s="3">
        <v>0</v>
      </c>
      <c r="BU149" s="28">
        <f>DATEVALUE("8-27-94")</f>
        <v>34573</v>
      </c>
      <c r="BW149" s="4">
        <f t="shared" si="33"/>
        <v>127211</v>
      </c>
      <c r="BX149" s="22">
        <f t="shared" si="25"/>
        <v>-1.2214250217418288E-2</v>
      </c>
      <c r="BY149" s="4">
        <v>8324</v>
      </c>
      <c r="BZ149" s="4">
        <f t="shared" si="24"/>
        <v>2926</v>
      </c>
      <c r="CA149" s="4">
        <f t="shared" si="26"/>
        <v>62302</v>
      </c>
      <c r="CD149" s="4">
        <f t="shared" si="34"/>
        <v>34855</v>
      </c>
      <c r="CE149" s="4">
        <f t="shared" si="35"/>
        <v>15282</v>
      </c>
      <c r="CF149" s="4">
        <f t="shared" si="36"/>
        <v>5043</v>
      </c>
      <c r="CG149" s="4">
        <f t="shared" si="37"/>
        <v>3760</v>
      </c>
      <c r="CH149" s="4">
        <f t="shared" si="38"/>
        <v>3812</v>
      </c>
      <c r="CZ149" s="70">
        <v>34547</v>
      </c>
      <c r="DA149" s="5">
        <f t="shared" si="27"/>
        <v>10913.277777777777</v>
      </c>
      <c r="DB149" s="5">
        <f t="shared" si="32"/>
        <v>10600.916666666666</v>
      </c>
      <c r="DC149" s="72">
        <f t="shared" si="28"/>
        <v>11250</v>
      </c>
    </row>
    <row r="150" spans="1:107" x14ac:dyDescent="0.3">
      <c r="B150" s="47" t="s">
        <v>227</v>
      </c>
      <c r="C150" s="19" t="s">
        <v>439</v>
      </c>
      <c r="D150" s="4">
        <v>62</v>
      </c>
      <c r="E150" s="4">
        <v>322</v>
      </c>
      <c r="F150" s="4">
        <v>316</v>
      </c>
      <c r="G150" s="4">
        <v>46</v>
      </c>
      <c r="H150" s="4">
        <v>3230</v>
      </c>
      <c r="I150" s="4">
        <v>297</v>
      </c>
      <c r="J150" s="4">
        <v>87</v>
      </c>
      <c r="K150" s="4">
        <v>8</v>
      </c>
      <c r="L150" s="4">
        <v>272</v>
      </c>
      <c r="M150" s="4">
        <v>131</v>
      </c>
      <c r="N150" s="4">
        <v>221</v>
      </c>
      <c r="O150" s="4">
        <v>388</v>
      </c>
      <c r="P150" s="4">
        <v>242</v>
      </c>
      <c r="Q150" s="4">
        <v>87</v>
      </c>
      <c r="R150" s="4">
        <v>78</v>
      </c>
      <c r="S150" s="4">
        <v>81</v>
      </c>
      <c r="T150" s="4">
        <v>40</v>
      </c>
      <c r="U150" s="4">
        <v>72</v>
      </c>
      <c r="V150" s="4">
        <v>27</v>
      </c>
      <c r="W150" s="4">
        <v>92</v>
      </c>
      <c r="X150" s="4">
        <v>103</v>
      </c>
      <c r="Y150" s="4">
        <v>211</v>
      </c>
      <c r="Z150" s="4">
        <v>187</v>
      </c>
      <c r="AA150" s="4">
        <v>31</v>
      </c>
      <c r="AB150" s="4">
        <v>109</v>
      </c>
      <c r="AC150" s="4">
        <v>233</v>
      </c>
      <c r="AD150" s="4">
        <v>53</v>
      </c>
      <c r="AE150" s="4">
        <v>211</v>
      </c>
      <c r="AF150" s="4">
        <v>34</v>
      </c>
      <c r="AG150" s="4">
        <v>97</v>
      </c>
      <c r="AH150" s="4">
        <v>130</v>
      </c>
      <c r="AI150" s="4">
        <v>240</v>
      </c>
      <c r="AJ150" s="4">
        <v>105</v>
      </c>
      <c r="AK150" s="4">
        <v>40</v>
      </c>
      <c r="AL150" s="4">
        <v>152</v>
      </c>
      <c r="AM150" s="4">
        <v>84</v>
      </c>
      <c r="AN150" s="4">
        <v>1319</v>
      </c>
      <c r="AO150" s="4">
        <v>141</v>
      </c>
      <c r="AP150" s="4">
        <v>9</v>
      </c>
      <c r="AQ150" s="4">
        <v>60</v>
      </c>
      <c r="AR150" s="4">
        <v>34</v>
      </c>
      <c r="AS150" s="4">
        <v>72</v>
      </c>
      <c r="AT150" s="4">
        <v>446</v>
      </c>
      <c r="AU150" s="4">
        <v>199</v>
      </c>
      <c r="AV150" s="4">
        <v>20</v>
      </c>
      <c r="AW150" s="4">
        <v>170</v>
      </c>
      <c r="AX150" s="4">
        <v>396</v>
      </c>
      <c r="AY150" s="4">
        <v>18</v>
      </c>
      <c r="AZ150" s="4">
        <v>130</v>
      </c>
      <c r="BA150" s="4">
        <v>49</v>
      </c>
      <c r="BB150" s="4">
        <v>23</v>
      </c>
      <c r="BC150" s="4">
        <v>20</v>
      </c>
      <c r="BD150" s="4">
        <v>63</v>
      </c>
      <c r="BE150" s="4">
        <v>1</v>
      </c>
      <c r="BF150" s="4">
        <v>0</v>
      </c>
      <c r="BG150" s="4">
        <v>1</v>
      </c>
      <c r="BH150" s="4">
        <v>0</v>
      </c>
      <c r="BI150" s="4">
        <v>17</v>
      </c>
      <c r="BJ150" s="4">
        <v>0</v>
      </c>
      <c r="BK150" s="4">
        <v>2</v>
      </c>
      <c r="BL150" s="4">
        <v>8</v>
      </c>
      <c r="BM150" s="4">
        <v>0</v>
      </c>
      <c r="BN150" s="4">
        <v>0</v>
      </c>
      <c r="BO150" s="4">
        <f t="shared" si="29"/>
        <v>112</v>
      </c>
      <c r="BP150" s="4">
        <v>80</v>
      </c>
      <c r="BQ150" s="4">
        <f t="shared" si="30"/>
        <v>363</v>
      </c>
      <c r="BR150" s="27">
        <v>11760</v>
      </c>
      <c r="BS150" s="4">
        <f t="shared" si="31"/>
        <v>11760</v>
      </c>
      <c r="BT150" s="3">
        <v>0</v>
      </c>
      <c r="BU150" s="28">
        <f>DATEVALUE("9-27-94")</f>
        <v>34604</v>
      </c>
      <c r="BW150" s="4">
        <f t="shared" si="33"/>
        <v>126898</v>
      </c>
      <c r="BX150" s="22">
        <f t="shared" si="25"/>
        <v>-1.0757885218042107E-2</v>
      </c>
      <c r="BY150" s="4">
        <v>5140</v>
      </c>
      <c r="BZ150" s="4">
        <f t="shared" si="24"/>
        <v>6620</v>
      </c>
      <c r="CA150" s="4">
        <f t="shared" si="26"/>
        <v>58994</v>
      </c>
      <c r="CD150" s="4">
        <f t="shared" si="34"/>
        <v>34669</v>
      </c>
      <c r="CE150" s="4">
        <f t="shared" si="35"/>
        <v>15183</v>
      </c>
      <c r="CF150" s="4">
        <f t="shared" si="36"/>
        <v>5010</v>
      </c>
      <c r="CG150" s="4">
        <f t="shared" si="37"/>
        <v>3736</v>
      </c>
      <c r="CH150" s="4">
        <f t="shared" si="38"/>
        <v>3856</v>
      </c>
      <c r="CZ150" s="70">
        <v>34578</v>
      </c>
      <c r="DA150" s="5">
        <f t="shared" si="27"/>
        <v>10870.472222222223</v>
      </c>
      <c r="DB150" s="5">
        <f t="shared" si="32"/>
        <v>10574.833333333334</v>
      </c>
      <c r="DC150" s="72">
        <f t="shared" si="28"/>
        <v>11760</v>
      </c>
    </row>
    <row r="151" spans="1:107" x14ac:dyDescent="0.3">
      <c r="B151" s="47" t="s">
        <v>228</v>
      </c>
      <c r="C151" s="19" t="s">
        <v>440</v>
      </c>
      <c r="D151" s="4">
        <v>73</v>
      </c>
      <c r="E151" s="4">
        <v>411</v>
      </c>
      <c r="F151" s="4">
        <v>408</v>
      </c>
      <c r="G151" s="4">
        <v>47</v>
      </c>
      <c r="H151" s="4">
        <v>3709</v>
      </c>
      <c r="I151" s="4">
        <v>378</v>
      </c>
      <c r="J151" s="4">
        <v>86</v>
      </c>
      <c r="K151" s="4">
        <v>14</v>
      </c>
      <c r="L151" s="4">
        <v>335</v>
      </c>
      <c r="M151" s="4">
        <v>169</v>
      </c>
      <c r="N151" s="4">
        <v>217</v>
      </c>
      <c r="O151" s="4">
        <v>486</v>
      </c>
      <c r="P151" s="4">
        <v>285</v>
      </c>
      <c r="Q151" s="4">
        <v>71</v>
      </c>
      <c r="R151" s="4">
        <v>62</v>
      </c>
      <c r="S151" s="4">
        <v>106</v>
      </c>
      <c r="T151" s="4">
        <v>45</v>
      </c>
      <c r="U151" s="4">
        <v>74</v>
      </c>
      <c r="V151" s="4">
        <v>31</v>
      </c>
      <c r="W151" s="4">
        <v>105</v>
      </c>
      <c r="X151" s="4">
        <v>128</v>
      </c>
      <c r="Y151" s="4">
        <v>198</v>
      </c>
      <c r="Z151" s="4">
        <v>210</v>
      </c>
      <c r="AA151" s="4">
        <v>38</v>
      </c>
      <c r="AB151" s="4">
        <v>121</v>
      </c>
      <c r="AC151" s="4">
        <v>303</v>
      </c>
      <c r="AD151" s="4">
        <v>63</v>
      </c>
      <c r="AE151" s="4">
        <v>230</v>
      </c>
      <c r="AF151" s="4">
        <v>42</v>
      </c>
      <c r="AG151" s="4">
        <v>110</v>
      </c>
      <c r="AH151" s="4">
        <v>124</v>
      </c>
      <c r="AI151" s="4">
        <v>263</v>
      </c>
      <c r="AJ151" s="4">
        <v>129</v>
      </c>
      <c r="AK151" s="4">
        <v>37</v>
      </c>
      <c r="AL151" s="4">
        <v>206</v>
      </c>
      <c r="AM151" s="4">
        <v>128</v>
      </c>
      <c r="AN151" s="4">
        <v>1618</v>
      </c>
      <c r="AO151" s="4">
        <v>159</v>
      </c>
      <c r="AP151" s="4">
        <v>17</v>
      </c>
      <c r="AQ151" s="4">
        <v>90</v>
      </c>
      <c r="AR151" s="4">
        <v>50</v>
      </c>
      <c r="AS151" s="4">
        <v>87</v>
      </c>
      <c r="AT151" s="4">
        <v>557</v>
      </c>
      <c r="AU151" s="4">
        <v>203</v>
      </c>
      <c r="AV151" s="4">
        <v>30</v>
      </c>
      <c r="AW151" s="4">
        <v>253</v>
      </c>
      <c r="AX151" s="4">
        <v>601</v>
      </c>
      <c r="AY151" s="4">
        <v>13</v>
      </c>
      <c r="AZ151" s="4">
        <v>132</v>
      </c>
      <c r="BA151" s="4">
        <v>44</v>
      </c>
      <c r="BB151" s="4">
        <v>15</v>
      </c>
      <c r="BC151" s="4">
        <v>31</v>
      </c>
      <c r="BD151" s="4">
        <v>90</v>
      </c>
      <c r="BE151" s="4">
        <v>3</v>
      </c>
      <c r="BF151" s="4">
        <v>0</v>
      </c>
      <c r="BG151" s="4">
        <v>0</v>
      </c>
      <c r="BH151" s="4">
        <v>1</v>
      </c>
      <c r="BI151" s="4">
        <v>15</v>
      </c>
      <c r="BJ151" s="4">
        <v>0</v>
      </c>
      <c r="BK151" s="4">
        <v>4</v>
      </c>
      <c r="BL151" s="4">
        <v>0</v>
      </c>
      <c r="BM151" s="4">
        <v>0</v>
      </c>
      <c r="BN151" s="4">
        <v>0</v>
      </c>
      <c r="BO151" s="4">
        <f t="shared" si="29"/>
        <v>144</v>
      </c>
      <c r="BP151" s="4">
        <v>98</v>
      </c>
      <c r="BQ151" s="4">
        <f t="shared" si="30"/>
        <v>472</v>
      </c>
      <c r="BR151" s="27">
        <v>14025</v>
      </c>
      <c r="BS151" s="4">
        <f t="shared" si="31"/>
        <v>14025</v>
      </c>
      <c r="BT151" s="3">
        <v>0</v>
      </c>
      <c r="BU151" s="28">
        <f>DATEVALUE("10-29-94")</f>
        <v>34636</v>
      </c>
      <c r="BW151" s="4">
        <f t="shared" si="33"/>
        <v>126898</v>
      </c>
      <c r="BX151" s="22">
        <f t="shared" si="25"/>
        <v>-5.727538412116373E-3</v>
      </c>
      <c r="BY151" s="4">
        <v>8357</v>
      </c>
      <c r="BZ151" s="4">
        <f t="shared" si="24"/>
        <v>5668</v>
      </c>
      <c r="CA151" s="4">
        <f t="shared" si="26"/>
        <v>54379</v>
      </c>
      <c r="CD151" s="4">
        <f t="shared" si="34"/>
        <v>34454</v>
      </c>
      <c r="CE151" s="4">
        <f t="shared" si="35"/>
        <v>15073</v>
      </c>
      <c r="CF151" s="4">
        <f t="shared" si="36"/>
        <v>5075</v>
      </c>
      <c r="CG151" s="4">
        <f t="shared" si="37"/>
        <v>3741</v>
      </c>
      <c r="CH151" s="4">
        <f t="shared" si="38"/>
        <v>3964</v>
      </c>
      <c r="CZ151" s="70">
        <v>34608</v>
      </c>
      <c r="DA151" s="5">
        <f t="shared" si="27"/>
        <v>10933.138888888889</v>
      </c>
      <c r="DB151" s="5">
        <f t="shared" si="32"/>
        <v>10574.833333333334</v>
      </c>
      <c r="DC151" s="72">
        <f t="shared" si="28"/>
        <v>14025</v>
      </c>
    </row>
    <row r="152" spans="1:107" x14ac:dyDescent="0.3">
      <c r="B152" s="47" t="s">
        <v>229</v>
      </c>
      <c r="C152" s="19" t="s">
        <v>441</v>
      </c>
      <c r="D152" s="4">
        <v>49</v>
      </c>
      <c r="E152" s="4">
        <v>239</v>
      </c>
      <c r="F152" s="4">
        <v>256</v>
      </c>
      <c r="G152" s="4">
        <v>27</v>
      </c>
      <c r="H152" s="4">
        <v>2225</v>
      </c>
      <c r="I152" s="4">
        <v>217</v>
      </c>
      <c r="J152" s="4">
        <v>52</v>
      </c>
      <c r="K152" s="4">
        <v>16</v>
      </c>
      <c r="L152" s="4">
        <v>193</v>
      </c>
      <c r="M152" s="4">
        <v>87</v>
      </c>
      <c r="N152" s="4">
        <v>142</v>
      </c>
      <c r="O152" s="4">
        <v>303</v>
      </c>
      <c r="P152" s="4">
        <v>184</v>
      </c>
      <c r="Q152" s="4">
        <v>53</v>
      </c>
      <c r="R152" s="4">
        <v>44</v>
      </c>
      <c r="S152" s="4">
        <v>69</v>
      </c>
      <c r="T152" s="4">
        <v>31</v>
      </c>
      <c r="U152" s="4">
        <v>52</v>
      </c>
      <c r="V152" s="4">
        <v>20</v>
      </c>
      <c r="W152" s="4">
        <v>60</v>
      </c>
      <c r="X152" s="4">
        <v>92</v>
      </c>
      <c r="Y152" s="4">
        <v>107</v>
      </c>
      <c r="Z152" s="4">
        <v>112</v>
      </c>
      <c r="AA152" s="4">
        <v>20</v>
      </c>
      <c r="AB152" s="4">
        <v>81</v>
      </c>
      <c r="AC152" s="4">
        <v>215</v>
      </c>
      <c r="AD152" s="4">
        <v>37</v>
      </c>
      <c r="AE152" s="4">
        <v>160</v>
      </c>
      <c r="AF152" s="4">
        <v>35</v>
      </c>
      <c r="AG152" s="4">
        <v>66</v>
      </c>
      <c r="AH152" s="4">
        <v>66</v>
      </c>
      <c r="AI152" s="4">
        <v>172</v>
      </c>
      <c r="AJ152" s="4">
        <v>71</v>
      </c>
      <c r="AK152" s="4">
        <v>18</v>
      </c>
      <c r="AL152" s="4">
        <v>121</v>
      </c>
      <c r="AM152" s="4">
        <v>64</v>
      </c>
      <c r="AN152" s="4">
        <v>955</v>
      </c>
      <c r="AO152" s="4">
        <v>91</v>
      </c>
      <c r="AP152" s="4">
        <v>5</v>
      </c>
      <c r="AQ152" s="4">
        <v>38</v>
      </c>
      <c r="AR152" s="4">
        <v>31</v>
      </c>
      <c r="AS152" s="4">
        <v>53</v>
      </c>
      <c r="AT152" s="4">
        <v>333</v>
      </c>
      <c r="AU152" s="4">
        <v>135</v>
      </c>
      <c r="AV152" s="4">
        <v>9</v>
      </c>
      <c r="AW152" s="4">
        <v>122</v>
      </c>
      <c r="AX152" s="4">
        <v>372</v>
      </c>
      <c r="AY152" s="4">
        <v>8</v>
      </c>
      <c r="AZ152" s="4">
        <v>61</v>
      </c>
      <c r="BA152" s="4">
        <v>30</v>
      </c>
      <c r="BB152" s="4">
        <v>13</v>
      </c>
      <c r="BC152" s="4">
        <v>13</v>
      </c>
      <c r="BD152" s="4">
        <v>62</v>
      </c>
      <c r="BE152" s="4">
        <v>3</v>
      </c>
      <c r="BF152" s="4">
        <v>0</v>
      </c>
      <c r="BG152" s="4">
        <v>0</v>
      </c>
      <c r="BH152" s="4">
        <v>2</v>
      </c>
      <c r="BI152" s="4">
        <v>11</v>
      </c>
      <c r="BJ152" s="4">
        <v>0</v>
      </c>
      <c r="BK152" s="4">
        <v>3</v>
      </c>
      <c r="BL152" s="4">
        <v>1</v>
      </c>
      <c r="BM152" s="4">
        <v>0</v>
      </c>
      <c r="BN152" s="4">
        <v>0</v>
      </c>
      <c r="BO152" s="4">
        <f t="shared" si="29"/>
        <v>95</v>
      </c>
      <c r="BP152" s="4">
        <v>80</v>
      </c>
      <c r="BQ152" s="4">
        <f t="shared" si="30"/>
        <v>313</v>
      </c>
      <c r="BR152" s="27">
        <v>8500</v>
      </c>
      <c r="BS152" s="4">
        <f t="shared" si="31"/>
        <v>8500</v>
      </c>
      <c r="BT152" s="3">
        <v>0</v>
      </c>
      <c r="BU152" s="28">
        <f>DATEVALUE("11-26-94")</f>
        <v>34664</v>
      </c>
      <c r="BW152" s="4">
        <f t="shared" si="33"/>
        <v>126955</v>
      </c>
      <c r="BX152" s="22">
        <f t="shared" si="25"/>
        <v>-2.0673175179612979E-3</v>
      </c>
      <c r="BY152" s="4">
        <v>6381</v>
      </c>
      <c r="BZ152" s="4">
        <f t="shared" si="24"/>
        <v>2119</v>
      </c>
      <c r="CA152" s="4">
        <f t="shared" si="26"/>
        <v>51452</v>
      </c>
      <c r="CD152" s="4">
        <f t="shared" si="34"/>
        <v>34242</v>
      </c>
      <c r="CE152" s="4">
        <f t="shared" si="35"/>
        <v>14972</v>
      </c>
      <c r="CF152" s="4">
        <f t="shared" si="36"/>
        <v>5057</v>
      </c>
      <c r="CG152" s="4">
        <f t="shared" si="37"/>
        <v>3740</v>
      </c>
      <c r="CH152" s="4">
        <f t="shared" si="38"/>
        <v>4033</v>
      </c>
      <c r="CZ152" s="70">
        <v>34639</v>
      </c>
      <c r="DA152" s="5">
        <f t="shared" si="27"/>
        <v>10834.333333333334</v>
      </c>
      <c r="DB152" s="5">
        <f t="shared" si="32"/>
        <v>10579.583333333334</v>
      </c>
      <c r="DC152" s="72">
        <f t="shared" si="28"/>
        <v>8500</v>
      </c>
    </row>
    <row r="153" spans="1:107" x14ac:dyDescent="0.3">
      <c r="B153" s="47" t="s">
        <v>230</v>
      </c>
      <c r="C153" s="19" t="s">
        <v>442</v>
      </c>
      <c r="D153" s="4">
        <v>37</v>
      </c>
      <c r="E153" s="4">
        <v>250</v>
      </c>
      <c r="F153" s="4">
        <v>274</v>
      </c>
      <c r="G153" s="4">
        <v>43</v>
      </c>
      <c r="H153" s="4">
        <v>2671</v>
      </c>
      <c r="I153" s="4">
        <v>246</v>
      </c>
      <c r="J153" s="4">
        <v>53</v>
      </c>
      <c r="K153" s="4">
        <v>6</v>
      </c>
      <c r="L153" s="4">
        <v>264</v>
      </c>
      <c r="M153" s="4">
        <v>114</v>
      </c>
      <c r="N153" s="4">
        <v>186</v>
      </c>
      <c r="O153" s="4">
        <v>343</v>
      </c>
      <c r="P153" s="4">
        <v>193</v>
      </c>
      <c r="Q153" s="4">
        <v>78</v>
      </c>
      <c r="R153" s="4">
        <v>63</v>
      </c>
      <c r="S153" s="4">
        <v>91</v>
      </c>
      <c r="T153" s="4">
        <v>37</v>
      </c>
      <c r="U153" s="4">
        <v>52</v>
      </c>
      <c r="V153" s="4">
        <v>19</v>
      </c>
      <c r="W153" s="4">
        <v>82</v>
      </c>
      <c r="X153" s="4">
        <v>94</v>
      </c>
      <c r="Y153" s="4">
        <v>144</v>
      </c>
      <c r="Z153" s="4">
        <v>124</v>
      </c>
      <c r="AA153" s="4">
        <v>13</v>
      </c>
      <c r="AB153" s="4">
        <v>86</v>
      </c>
      <c r="AC153" s="4">
        <v>219</v>
      </c>
      <c r="AD153" s="4">
        <v>46</v>
      </c>
      <c r="AE153" s="4">
        <v>164</v>
      </c>
      <c r="AF153" s="4">
        <v>32</v>
      </c>
      <c r="AG153" s="4">
        <v>96</v>
      </c>
      <c r="AH153" s="4">
        <v>92</v>
      </c>
      <c r="AI153" s="4">
        <v>195</v>
      </c>
      <c r="AJ153" s="4">
        <v>95</v>
      </c>
      <c r="AK153" s="4">
        <v>32</v>
      </c>
      <c r="AL153" s="4">
        <v>128</v>
      </c>
      <c r="AM153" s="4">
        <v>58</v>
      </c>
      <c r="AN153" s="4">
        <v>1159</v>
      </c>
      <c r="AO153" s="4">
        <v>104</v>
      </c>
      <c r="AP153" s="4">
        <v>21</v>
      </c>
      <c r="AQ153" s="4">
        <v>49</v>
      </c>
      <c r="AR153" s="4">
        <v>32</v>
      </c>
      <c r="AS153" s="4">
        <v>43</v>
      </c>
      <c r="AT153" s="4">
        <v>402</v>
      </c>
      <c r="AU153" s="4">
        <v>162</v>
      </c>
      <c r="AV153" s="4">
        <v>18</v>
      </c>
      <c r="AW153" s="4">
        <v>179</v>
      </c>
      <c r="AX153" s="4">
        <v>540</v>
      </c>
      <c r="AY153" s="4">
        <v>5</v>
      </c>
      <c r="AZ153" s="4">
        <v>101</v>
      </c>
      <c r="BA153" s="4">
        <v>45</v>
      </c>
      <c r="BB153" s="4">
        <v>10</v>
      </c>
      <c r="BC153" s="4">
        <v>16</v>
      </c>
      <c r="BD153" s="4">
        <v>86</v>
      </c>
      <c r="BE153" s="4">
        <v>2</v>
      </c>
      <c r="BF153" s="4">
        <v>1</v>
      </c>
      <c r="BG153" s="4">
        <v>0</v>
      </c>
      <c r="BH153" s="4">
        <v>0</v>
      </c>
      <c r="BI153" s="4">
        <v>10</v>
      </c>
      <c r="BJ153" s="4">
        <v>0</v>
      </c>
      <c r="BK153" s="4">
        <v>2</v>
      </c>
      <c r="BL153" s="4">
        <v>3</v>
      </c>
      <c r="BM153" s="4">
        <v>0</v>
      </c>
      <c r="BN153" s="4">
        <v>0</v>
      </c>
      <c r="BO153" s="4">
        <f t="shared" si="29"/>
        <v>120</v>
      </c>
      <c r="BP153" s="4">
        <v>127</v>
      </c>
      <c r="BQ153" s="4">
        <f t="shared" si="30"/>
        <v>366</v>
      </c>
      <c r="BR153" s="27">
        <v>10203</v>
      </c>
      <c r="BS153" s="4">
        <f t="shared" si="31"/>
        <v>10203</v>
      </c>
      <c r="BT153" s="3">
        <v>0</v>
      </c>
      <c r="BU153" s="28">
        <f>DATEVALUE("12-31-94")</f>
        <v>34699</v>
      </c>
      <c r="BW153" s="4">
        <f t="shared" si="33"/>
        <v>128872</v>
      </c>
      <c r="BX153" s="22">
        <f t="shared" si="25"/>
        <v>7.205939820242202E-3</v>
      </c>
      <c r="BY153" s="4">
        <v>6272</v>
      </c>
      <c r="BZ153" s="4">
        <f t="shared" ref="BZ153:BZ216" si="39">BR153-BY153</f>
        <v>3931</v>
      </c>
      <c r="CA153" s="4">
        <f t="shared" si="26"/>
        <v>55070</v>
      </c>
      <c r="CD153" s="4">
        <f t="shared" si="34"/>
        <v>34643</v>
      </c>
      <c r="CE153" s="4">
        <f t="shared" si="35"/>
        <v>15184</v>
      </c>
      <c r="CF153" s="4">
        <f t="shared" si="36"/>
        <v>5135</v>
      </c>
      <c r="CG153" s="4">
        <f t="shared" si="37"/>
        <v>3745</v>
      </c>
      <c r="CH153" s="4">
        <f t="shared" si="38"/>
        <v>4124</v>
      </c>
      <c r="CZ153" s="70">
        <v>34669</v>
      </c>
      <c r="DA153" s="5">
        <f t="shared" si="27"/>
        <v>10882.611111111111</v>
      </c>
      <c r="DB153" s="5">
        <f t="shared" si="32"/>
        <v>10739.333333333334</v>
      </c>
      <c r="DC153" s="72">
        <f t="shared" si="28"/>
        <v>10203</v>
      </c>
    </row>
    <row r="154" spans="1:107" x14ac:dyDescent="0.3">
      <c r="B154" s="47" t="s">
        <v>231</v>
      </c>
      <c r="C154" s="19" t="s">
        <v>443</v>
      </c>
      <c r="D154" s="4">
        <v>34</v>
      </c>
      <c r="E154" s="4">
        <v>275</v>
      </c>
      <c r="F154" s="4">
        <v>305</v>
      </c>
      <c r="G154" s="4">
        <v>48</v>
      </c>
      <c r="H154" s="4">
        <v>2539</v>
      </c>
      <c r="I154" s="4">
        <v>234</v>
      </c>
      <c r="J154" s="4">
        <v>71</v>
      </c>
      <c r="K154" s="4">
        <v>16</v>
      </c>
      <c r="L154" s="4">
        <v>230</v>
      </c>
      <c r="M154" s="4">
        <v>89</v>
      </c>
      <c r="N154" s="4">
        <v>157</v>
      </c>
      <c r="O154" s="4">
        <v>370</v>
      </c>
      <c r="P154" s="4">
        <v>155</v>
      </c>
      <c r="Q154" s="4">
        <v>67</v>
      </c>
      <c r="R154" s="4">
        <v>46</v>
      </c>
      <c r="S154" s="4">
        <v>83</v>
      </c>
      <c r="T154" s="4">
        <v>33</v>
      </c>
      <c r="U154" s="4">
        <v>61</v>
      </c>
      <c r="V154" s="4">
        <v>28</v>
      </c>
      <c r="W154" s="4">
        <v>87</v>
      </c>
      <c r="X154" s="4">
        <v>89</v>
      </c>
      <c r="Y154" s="4">
        <v>133</v>
      </c>
      <c r="Z154" s="4">
        <v>84</v>
      </c>
      <c r="AA154" s="4">
        <v>27</v>
      </c>
      <c r="AB154" s="4">
        <v>81</v>
      </c>
      <c r="AC154" s="4">
        <v>240</v>
      </c>
      <c r="AD154" s="4">
        <v>28</v>
      </c>
      <c r="AE154" s="4">
        <v>181</v>
      </c>
      <c r="AF154" s="4">
        <v>27</v>
      </c>
      <c r="AG154" s="4">
        <v>93</v>
      </c>
      <c r="AH154" s="4">
        <v>75</v>
      </c>
      <c r="AI154" s="4">
        <v>180</v>
      </c>
      <c r="AJ154" s="4">
        <v>67</v>
      </c>
      <c r="AK154" s="4">
        <v>26</v>
      </c>
      <c r="AL154" s="4">
        <v>120</v>
      </c>
      <c r="AM154" s="4">
        <v>59</v>
      </c>
      <c r="AN154" s="4">
        <v>1075</v>
      </c>
      <c r="AO154" s="4">
        <v>111</v>
      </c>
      <c r="AP154" s="4">
        <v>20</v>
      </c>
      <c r="AQ154" s="4">
        <v>51</v>
      </c>
      <c r="AR154" s="4">
        <v>36</v>
      </c>
      <c r="AS154" s="4">
        <v>51</v>
      </c>
      <c r="AT154" s="4">
        <v>421</v>
      </c>
      <c r="AU154" s="4">
        <v>150</v>
      </c>
      <c r="AV154" s="4">
        <v>13</v>
      </c>
      <c r="AW154" s="4">
        <v>157</v>
      </c>
      <c r="AX154" s="4">
        <v>434</v>
      </c>
      <c r="AY154" s="4">
        <v>10</v>
      </c>
      <c r="AZ154" s="4">
        <v>81</v>
      </c>
      <c r="BA154" s="4">
        <v>52</v>
      </c>
      <c r="BB154" s="4">
        <v>8</v>
      </c>
      <c r="BC154" s="4">
        <v>22</v>
      </c>
      <c r="BD154" s="4">
        <v>63</v>
      </c>
      <c r="BE154" s="4">
        <v>0</v>
      </c>
      <c r="BF154" s="4">
        <v>1</v>
      </c>
      <c r="BG154" s="4">
        <v>0</v>
      </c>
      <c r="BH154" s="4">
        <v>0</v>
      </c>
      <c r="BI154" s="4">
        <v>12</v>
      </c>
      <c r="BJ154" s="4">
        <v>0</v>
      </c>
      <c r="BK154" s="4">
        <v>2</v>
      </c>
      <c r="BL154" s="4">
        <v>2</v>
      </c>
      <c r="BM154" s="4">
        <v>0</v>
      </c>
      <c r="BN154" s="4">
        <v>0</v>
      </c>
      <c r="BO154" s="4">
        <f t="shared" si="29"/>
        <v>102</v>
      </c>
      <c r="BP154" s="4">
        <v>131</v>
      </c>
      <c r="BQ154" s="4">
        <f t="shared" si="30"/>
        <v>340</v>
      </c>
      <c r="BR154" s="27">
        <v>9681</v>
      </c>
      <c r="BS154" s="4">
        <f t="shared" si="31"/>
        <v>9681</v>
      </c>
      <c r="BT154" s="3">
        <v>0</v>
      </c>
      <c r="BU154" s="28">
        <f>DATEVALUE("01-28-95")</f>
        <v>34727</v>
      </c>
      <c r="BW154" s="4">
        <f t="shared" si="33"/>
        <v>126816</v>
      </c>
      <c r="BX154" s="22">
        <f t="shared" si="25"/>
        <v>-1.2544091195776597E-2</v>
      </c>
      <c r="BY154" s="4">
        <v>4915</v>
      </c>
      <c r="BZ154" s="4">
        <f t="shared" si="39"/>
        <v>4766</v>
      </c>
      <c r="CA154" s="4">
        <f t="shared" si="26"/>
        <v>53363</v>
      </c>
      <c r="CD154" s="4">
        <f t="shared" si="34"/>
        <v>33904</v>
      </c>
      <c r="CE154" s="4">
        <f t="shared" si="35"/>
        <v>14729</v>
      </c>
      <c r="CF154" s="4">
        <f t="shared" si="36"/>
        <v>5095</v>
      </c>
      <c r="CG154" s="4">
        <f t="shared" si="37"/>
        <v>3690</v>
      </c>
      <c r="CH154" s="4">
        <f t="shared" si="38"/>
        <v>4121</v>
      </c>
      <c r="CZ154" s="70">
        <v>34700</v>
      </c>
      <c r="DA154" s="5">
        <f t="shared" si="27"/>
        <v>10859.25</v>
      </c>
      <c r="DB154" s="5">
        <f t="shared" si="32"/>
        <v>10568</v>
      </c>
      <c r="DC154" s="72">
        <f t="shared" si="28"/>
        <v>9681</v>
      </c>
    </row>
    <row r="155" spans="1:107" x14ac:dyDescent="0.3">
      <c r="B155" s="47" t="s">
        <v>232</v>
      </c>
      <c r="C155" s="19"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4">
        <f t="shared" si="29"/>
        <v>91</v>
      </c>
      <c r="BP155" s="4">
        <v>155</v>
      </c>
      <c r="BQ155" s="4">
        <f t="shared" si="30"/>
        <v>289</v>
      </c>
      <c r="BR155" s="27">
        <v>8759</v>
      </c>
      <c r="BS155" s="4">
        <f t="shared" si="31"/>
        <v>8759</v>
      </c>
      <c r="BT155" s="3">
        <v>0</v>
      </c>
      <c r="BU155" s="28">
        <f>DATEVALUE("02-25-95")</f>
        <v>34755</v>
      </c>
      <c r="BW155" s="4">
        <f t="shared" si="33"/>
        <v>126543</v>
      </c>
      <c r="BX155" s="22">
        <f t="shared" si="25"/>
        <v>-1.0222917481423566E-2</v>
      </c>
      <c r="BY155" s="4">
        <v>5217</v>
      </c>
      <c r="BZ155" s="4">
        <f t="shared" si="39"/>
        <v>3542</v>
      </c>
      <c r="CA155" s="4">
        <f t="shared" si="26"/>
        <v>53926</v>
      </c>
      <c r="CD155" s="4">
        <f t="shared" si="34"/>
        <v>33737</v>
      </c>
      <c r="CE155" s="4">
        <f t="shared" si="35"/>
        <v>14589</v>
      </c>
      <c r="CF155" s="4">
        <f t="shared" si="36"/>
        <v>5115</v>
      </c>
      <c r="CG155" s="4">
        <f t="shared" si="37"/>
        <v>3697</v>
      </c>
      <c r="CH155" s="4">
        <f t="shared" si="38"/>
        <v>4108</v>
      </c>
      <c r="CZ155" s="70">
        <v>34731</v>
      </c>
      <c r="DA155" s="5">
        <f t="shared" si="27"/>
        <v>10750.25</v>
      </c>
      <c r="DB155" s="5">
        <f t="shared" si="32"/>
        <v>10545.25</v>
      </c>
      <c r="DC155" s="72">
        <f t="shared" si="28"/>
        <v>8759</v>
      </c>
    </row>
    <row r="156" spans="1:107" x14ac:dyDescent="0.3">
      <c r="A156" s="6"/>
      <c r="B156" s="47" t="s">
        <v>233</v>
      </c>
      <c r="C156" s="19" t="s">
        <v>445</v>
      </c>
      <c r="D156" s="4">
        <v>36</v>
      </c>
      <c r="E156" s="4">
        <v>272</v>
      </c>
      <c r="F156" s="4">
        <v>270</v>
      </c>
      <c r="G156" s="4">
        <v>24</v>
      </c>
      <c r="H156" s="4">
        <v>2370</v>
      </c>
      <c r="I156" s="4">
        <v>226</v>
      </c>
      <c r="J156" s="4">
        <v>48</v>
      </c>
      <c r="K156" s="4">
        <v>4</v>
      </c>
      <c r="L156" s="4">
        <v>222</v>
      </c>
      <c r="M156" s="4">
        <v>109</v>
      </c>
      <c r="N156" s="4">
        <v>185</v>
      </c>
      <c r="O156" s="4">
        <v>370</v>
      </c>
      <c r="P156" s="4">
        <v>154</v>
      </c>
      <c r="Q156" s="4">
        <v>70</v>
      </c>
      <c r="R156" s="4">
        <v>56</v>
      </c>
      <c r="S156" s="4">
        <v>80</v>
      </c>
      <c r="T156" s="4">
        <v>39</v>
      </c>
      <c r="U156" s="4">
        <v>47</v>
      </c>
      <c r="V156" s="4">
        <v>20</v>
      </c>
      <c r="W156" s="4">
        <v>73</v>
      </c>
      <c r="X156" s="4">
        <v>74</v>
      </c>
      <c r="Y156" s="4">
        <v>132</v>
      </c>
      <c r="Z156" s="4">
        <v>126</v>
      </c>
      <c r="AA156" s="4">
        <v>23</v>
      </c>
      <c r="AB156" s="4">
        <v>71</v>
      </c>
      <c r="AC156" s="4">
        <v>224</v>
      </c>
      <c r="AD156" s="4">
        <v>43</v>
      </c>
      <c r="AE156" s="4">
        <v>148</v>
      </c>
      <c r="AF156" s="4">
        <v>24</v>
      </c>
      <c r="AG156" s="4">
        <v>59</v>
      </c>
      <c r="AH156" s="4">
        <v>73</v>
      </c>
      <c r="AI156" s="4">
        <v>152</v>
      </c>
      <c r="AJ156" s="4">
        <v>88</v>
      </c>
      <c r="AK156" s="4">
        <v>24</v>
      </c>
      <c r="AL156" s="4">
        <v>108</v>
      </c>
      <c r="AM156" s="4">
        <v>47</v>
      </c>
      <c r="AN156" s="4">
        <v>1110</v>
      </c>
      <c r="AO156" s="4">
        <v>107</v>
      </c>
      <c r="AP156" s="4">
        <v>16</v>
      </c>
      <c r="AQ156" s="4">
        <v>38</v>
      </c>
      <c r="AR156" s="4">
        <v>29</v>
      </c>
      <c r="AS156" s="4">
        <v>67</v>
      </c>
      <c r="AT156" s="4">
        <v>357</v>
      </c>
      <c r="AU156" s="4">
        <v>143</v>
      </c>
      <c r="AV156" s="4">
        <v>12</v>
      </c>
      <c r="AW156" s="4">
        <v>152</v>
      </c>
      <c r="AX156" s="4">
        <v>397</v>
      </c>
      <c r="AY156" s="4">
        <v>12</v>
      </c>
      <c r="AZ156" s="4">
        <v>78</v>
      </c>
      <c r="BA156" s="4">
        <v>47</v>
      </c>
      <c r="BB156" s="4">
        <v>11</v>
      </c>
      <c r="BC156" s="4">
        <v>21</v>
      </c>
      <c r="BD156" s="4">
        <v>58</v>
      </c>
      <c r="BE156" s="4">
        <v>1</v>
      </c>
      <c r="BF156" s="4">
        <v>0</v>
      </c>
      <c r="BG156" s="4">
        <v>0</v>
      </c>
      <c r="BH156" s="4">
        <v>0</v>
      </c>
      <c r="BI156" s="4">
        <v>19</v>
      </c>
      <c r="BJ156" s="4">
        <v>0</v>
      </c>
      <c r="BK156" s="4">
        <v>2</v>
      </c>
      <c r="BL156" s="4">
        <v>4</v>
      </c>
      <c r="BM156" s="4">
        <v>0</v>
      </c>
      <c r="BN156" s="4">
        <v>1</v>
      </c>
      <c r="BO156" s="4">
        <f t="shared" si="29"/>
        <v>106</v>
      </c>
      <c r="BP156" s="4">
        <v>93</v>
      </c>
      <c r="BQ156" s="4">
        <f t="shared" si="30"/>
        <v>334</v>
      </c>
      <c r="BR156" s="27">
        <v>9200</v>
      </c>
      <c r="BS156" s="4">
        <f t="shared" si="31"/>
        <v>9200</v>
      </c>
      <c r="BT156" s="3">
        <v>0</v>
      </c>
      <c r="BU156" s="28">
        <f>DATEVALUE("03-25-95")</f>
        <v>34783</v>
      </c>
      <c r="BW156" s="4">
        <f t="shared" si="33"/>
        <v>126240</v>
      </c>
      <c r="BX156" s="22">
        <f t="shared" ref="BX156:BX219" si="40">(BW156/BW144)-1</f>
        <v>-8.8951347616842424E-3</v>
      </c>
      <c r="BY156" s="4">
        <v>5928</v>
      </c>
      <c r="BZ156" s="4">
        <f t="shared" si="39"/>
        <v>3272</v>
      </c>
      <c r="CA156" s="4">
        <f t="shared" si="26"/>
        <v>54815</v>
      </c>
      <c r="CD156" s="4">
        <f t="shared" si="34"/>
        <v>33576</v>
      </c>
      <c r="CE156" s="4">
        <f t="shared" si="35"/>
        <v>14527</v>
      </c>
      <c r="CF156" s="4">
        <f t="shared" si="36"/>
        <v>5066</v>
      </c>
      <c r="CG156" s="4">
        <f t="shared" si="37"/>
        <v>3673</v>
      </c>
      <c r="CH156" s="4">
        <f t="shared" si="38"/>
        <v>4138</v>
      </c>
      <c r="CZ156" s="70">
        <v>34759</v>
      </c>
      <c r="DA156" s="5">
        <f t="shared" si="27"/>
        <v>10719.083333333334</v>
      </c>
      <c r="DB156" s="5">
        <f t="shared" si="32"/>
        <v>10520</v>
      </c>
      <c r="DC156" s="72">
        <f t="shared" si="28"/>
        <v>9200</v>
      </c>
    </row>
    <row r="157" spans="1:107" x14ac:dyDescent="0.3">
      <c r="B157" s="47" t="s">
        <v>234</v>
      </c>
      <c r="C157" s="19" t="s">
        <v>446</v>
      </c>
      <c r="D157" s="4">
        <v>57</v>
      </c>
      <c r="E157" s="4">
        <v>324</v>
      </c>
      <c r="F157" s="4">
        <v>349</v>
      </c>
      <c r="G157" s="4">
        <v>41</v>
      </c>
      <c r="H157" s="4">
        <v>2851</v>
      </c>
      <c r="I157" s="4">
        <v>287</v>
      </c>
      <c r="J157" s="4">
        <v>49</v>
      </c>
      <c r="K157" s="4">
        <v>12</v>
      </c>
      <c r="L157" s="4">
        <v>283</v>
      </c>
      <c r="M157" s="4">
        <v>128</v>
      </c>
      <c r="N157" s="4">
        <v>233</v>
      </c>
      <c r="O157" s="4">
        <v>432</v>
      </c>
      <c r="P157" s="4">
        <v>227</v>
      </c>
      <c r="Q157" s="4">
        <v>68</v>
      </c>
      <c r="R157" s="4">
        <v>65</v>
      </c>
      <c r="S157" s="4">
        <v>85</v>
      </c>
      <c r="T157" s="4">
        <v>26</v>
      </c>
      <c r="U157" s="4">
        <v>68</v>
      </c>
      <c r="V157" s="4">
        <v>26</v>
      </c>
      <c r="W157" s="4">
        <v>86</v>
      </c>
      <c r="X157" s="4">
        <v>84</v>
      </c>
      <c r="Y157" s="4">
        <v>136</v>
      </c>
      <c r="Z157" s="4">
        <v>139</v>
      </c>
      <c r="AA157" s="4">
        <v>25</v>
      </c>
      <c r="AB157" s="4">
        <v>101</v>
      </c>
      <c r="AC157" s="4">
        <v>254</v>
      </c>
      <c r="AD157" s="4">
        <v>54</v>
      </c>
      <c r="AE157" s="4">
        <v>196</v>
      </c>
      <c r="AF157" s="4">
        <v>30</v>
      </c>
      <c r="AG157" s="4">
        <v>105</v>
      </c>
      <c r="AH157" s="4">
        <v>96</v>
      </c>
      <c r="AI157" s="4">
        <v>223</v>
      </c>
      <c r="AJ157" s="4">
        <v>98</v>
      </c>
      <c r="AK157" s="4">
        <v>35</v>
      </c>
      <c r="AL157" s="4">
        <v>147</v>
      </c>
      <c r="AM157" s="4">
        <v>94</v>
      </c>
      <c r="AN157" s="4">
        <v>1321</v>
      </c>
      <c r="AO157" s="4">
        <v>126</v>
      </c>
      <c r="AP157" s="4">
        <v>19</v>
      </c>
      <c r="AQ157" s="4">
        <v>57</v>
      </c>
      <c r="AR157" s="4">
        <v>43</v>
      </c>
      <c r="AS157" s="4">
        <v>77</v>
      </c>
      <c r="AT157" s="4">
        <v>469</v>
      </c>
      <c r="AU157" s="4">
        <v>159</v>
      </c>
      <c r="AV157" s="4">
        <v>15</v>
      </c>
      <c r="AW157" s="4">
        <v>188</v>
      </c>
      <c r="AX157" s="4">
        <v>564</v>
      </c>
      <c r="AY157" s="4">
        <v>18</v>
      </c>
      <c r="AZ157" s="4">
        <v>80</v>
      </c>
      <c r="BA157" s="4">
        <v>57</v>
      </c>
      <c r="BB157" s="4">
        <v>13</v>
      </c>
      <c r="BC157" s="4">
        <v>16</v>
      </c>
      <c r="BD157" s="4">
        <v>94</v>
      </c>
      <c r="BE157" s="4">
        <v>2</v>
      </c>
      <c r="BF157" s="4">
        <v>1</v>
      </c>
      <c r="BG157" s="4">
        <v>0</v>
      </c>
      <c r="BH157" s="4">
        <v>0</v>
      </c>
      <c r="BI157" s="4">
        <v>18</v>
      </c>
      <c r="BJ157" s="4">
        <v>0</v>
      </c>
      <c r="BK157" s="4">
        <v>2</v>
      </c>
      <c r="BL157" s="4">
        <v>1</v>
      </c>
      <c r="BM157" s="4">
        <v>1</v>
      </c>
      <c r="BN157" s="4">
        <v>0</v>
      </c>
      <c r="BO157" s="4">
        <f t="shared" si="29"/>
        <v>135</v>
      </c>
      <c r="BP157" s="4">
        <v>139</v>
      </c>
      <c r="BQ157" s="4">
        <f t="shared" si="30"/>
        <v>361</v>
      </c>
      <c r="BR157" s="27">
        <v>11355</v>
      </c>
      <c r="BS157" s="4">
        <f t="shared" si="31"/>
        <v>11355</v>
      </c>
      <c r="BT157" s="3">
        <v>0</v>
      </c>
      <c r="BU157" s="28">
        <f>DATEVALUE("04-29-95")</f>
        <v>34818</v>
      </c>
      <c r="BW157" s="4">
        <f t="shared" si="33"/>
        <v>126176</v>
      </c>
      <c r="BX157" s="22">
        <f t="shared" si="40"/>
        <v>-2.5193723587536798E-2</v>
      </c>
      <c r="BY157" s="4">
        <v>10067</v>
      </c>
      <c r="BZ157" s="4">
        <f t="shared" si="39"/>
        <v>1288</v>
      </c>
      <c r="CA157" s="4">
        <f t="shared" si="26"/>
        <v>49522</v>
      </c>
      <c r="CD157" s="4">
        <f t="shared" si="34"/>
        <v>33282</v>
      </c>
      <c r="CE157" s="4">
        <f t="shared" si="35"/>
        <v>14455</v>
      </c>
      <c r="CF157" s="4">
        <f t="shared" si="36"/>
        <v>5096</v>
      </c>
      <c r="CG157" s="4">
        <f t="shared" si="37"/>
        <v>3676</v>
      </c>
      <c r="CH157" s="4">
        <f t="shared" si="38"/>
        <v>4254</v>
      </c>
      <c r="CZ157" s="70">
        <v>34790</v>
      </c>
      <c r="DA157" s="5">
        <f t="shared" si="27"/>
        <v>10760.722222222223</v>
      </c>
      <c r="DB157" s="5">
        <f t="shared" si="32"/>
        <v>10514.666666666666</v>
      </c>
      <c r="DC157" s="72">
        <f t="shared" si="28"/>
        <v>11355</v>
      </c>
    </row>
    <row r="158" spans="1:107" x14ac:dyDescent="0.3">
      <c r="B158" s="47" t="s">
        <v>235</v>
      </c>
      <c r="C158" s="19" t="s">
        <v>447</v>
      </c>
      <c r="D158" s="4">
        <v>43</v>
      </c>
      <c r="E158" s="4">
        <v>243</v>
      </c>
      <c r="F158" s="4">
        <v>261</v>
      </c>
      <c r="G158" s="4">
        <v>21</v>
      </c>
      <c r="H158" s="4">
        <v>2255</v>
      </c>
      <c r="I158" s="4">
        <v>219</v>
      </c>
      <c r="J158" s="4">
        <v>51</v>
      </c>
      <c r="K158" s="4">
        <v>5</v>
      </c>
      <c r="L158" s="4">
        <v>231</v>
      </c>
      <c r="M158" s="201">
        <v>85</v>
      </c>
      <c r="N158" s="4">
        <v>151</v>
      </c>
      <c r="O158" s="4">
        <v>327</v>
      </c>
      <c r="P158" s="4">
        <v>155</v>
      </c>
      <c r="Q158" s="4">
        <v>58</v>
      </c>
      <c r="R158" s="4">
        <v>53</v>
      </c>
      <c r="S158" s="4">
        <v>72</v>
      </c>
      <c r="T158" s="4">
        <v>35</v>
      </c>
      <c r="U158" s="4">
        <v>51</v>
      </c>
      <c r="V158" s="4">
        <v>26</v>
      </c>
      <c r="W158" s="4">
        <v>65</v>
      </c>
      <c r="X158" s="4">
        <v>84</v>
      </c>
      <c r="Y158" s="4">
        <v>111</v>
      </c>
      <c r="Z158" s="4">
        <v>92</v>
      </c>
      <c r="AA158" s="4">
        <v>23</v>
      </c>
      <c r="AB158" s="4">
        <v>89</v>
      </c>
      <c r="AC158" s="4">
        <v>183</v>
      </c>
      <c r="AD158" s="4">
        <v>27</v>
      </c>
      <c r="AE158" s="4">
        <v>145</v>
      </c>
      <c r="AF158" s="4">
        <v>16</v>
      </c>
      <c r="AG158" s="4">
        <v>61</v>
      </c>
      <c r="AH158" s="4">
        <v>69</v>
      </c>
      <c r="AI158" s="4">
        <v>146</v>
      </c>
      <c r="AJ158" s="4">
        <v>82</v>
      </c>
      <c r="AK158" s="4">
        <v>26</v>
      </c>
      <c r="AL158" s="4">
        <v>113</v>
      </c>
      <c r="AM158" s="4">
        <v>57</v>
      </c>
      <c r="AN158" s="4">
        <v>970</v>
      </c>
      <c r="AO158" s="4">
        <v>83</v>
      </c>
      <c r="AP158" s="4">
        <v>8</v>
      </c>
      <c r="AQ158" s="4">
        <v>45</v>
      </c>
      <c r="AR158" s="4">
        <v>25</v>
      </c>
      <c r="AS158" s="4">
        <v>68</v>
      </c>
      <c r="AT158" s="4">
        <v>377</v>
      </c>
      <c r="AU158" s="4">
        <v>134</v>
      </c>
      <c r="AV158" s="4">
        <v>15</v>
      </c>
      <c r="AW158" s="4">
        <v>139</v>
      </c>
      <c r="AX158" s="4">
        <v>497</v>
      </c>
      <c r="AY158" s="4">
        <v>9</v>
      </c>
      <c r="AZ158" s="4">
        <v>54</v>
      </c>
      <c r="BA158" s="4">
        <v>52</v>
      </c>
      <c r="BB158" s="4">
        <v>8</v>
      </c>
      <c r="BC158" s="4">
        <v>6</v>
      </c>
      <c r="BD158" s="4">
        <v>62</v>
      </c>
      <c r="BE158" s="4">
        <v>0</v>
      </c>
      <c r="BF158" s="4">
        <v>0</v>
      </c>
      <c r="BG158" s="4">
        <v>0</v>
      </c>
      <c r="BH158" s="4">
        <v>1</v>
      </c>
      <c r="BI158" s="4">
        <v>14</v>
      </c>
      <c r="BJ158" s="4">
        <v>0</v>
      </c>
      <c r="BK158" s="4">
        <v>1</v>
      </c>
      <c r="BL158" s="4">
        <v>0</v>
      </c>
      <c r="BM158" s="4">
        <v>0</v>
      </c>
      <c r="BN158" s="4">
        <v>0</v>
      </c>
      <c r="BO158" s="4">
        <f t="shared" si="29"/>
        <v>84</v>
      </c>
      <c r="BP158" s="4">
        <v>117</v>
      </c>
      <c r="BQ158" s="4">
        <f t="shared" si="30"/>
        <v>271</v>
      </c>
      <c r="BR158" s="27">
        <v>8687</v>
      </c>
      <c r="BS158" s="4">
        <f t="shared" si="31"/>
        <v>8687</v>
      </c>
      <c r="BT158" s="3">
        <v>0</v>
      </c>
      <c r="BU158" s="28">
        <f>DATEVALUE("05-27-95")</f>
        <v>34846</v>
      </c>
      <c r="BW158" s="4">
        <f t="shared" si="33"/>
        <v>125759</v>
      </c>
      <c r="BX158" s="22">
        <f t="shared" si="40"/>
        <v>-1.269469915839716E-2</v>
      </c>
      <c r="BY158" s="4">
        <v>4038</v>
      </c>
      <c r="BZ158" s="4">
        <f t="shared" si="39"/>
        <v>4649</v>
      </c>
      <c r="CA158" s="4">
        <f t="shared" si="26"/>
        <v>50693</v>
      </c>
      <c r="CD158" s="4">
        <f t="shared" si="34"/>
        <v>33067</v>
      </c>
      <c r="CE158" s="4">
        <f t="shared" si="35"/>
        <v>14406</v>
      </c>
      <c r="CF158" s="4">
        <f t="shared" si="36"/>
        <v>5098</v>
      </c>
      <c r="CG158" s="4">
        <f t="shared" si="37"/>
        <v>3676</v>
      </c>
      <c r="CH158" s="4">
        <f t="shared" si="38"/>
        <v>4329</v>
      </c>
      <c r="CZ158" s="70">
        <v>34820</v>
      </c>
      <c r="DA158" s="5">
        <f t="shared" si="27"/>
        <v>10670.805555555555</v>
      </c>
      <c r="DB158" s="5">
        <f t="shared" si="32"/>
        <v>10479.916666666666</v>
      </c>
      <c r="DC158" s="72">
        <f t="shared" si="28"/>
        <v>8687</v>
      </c>
    </row>
    <row r="159" spans="1:107" x14ac:dyDescent="0.3">
      <c r="B159" s="47" t="s">
        <v>236</v>
      </c>
      <c r="C159" s="19" t="s">
        <v>448</v>
      </c>
      <c r="D159" s="4">
        <v>45</v>
      </c>
      <c r="E159" s="4">
        <v>258</v>
      </c>
      <c r="F159" s="4">
        <v>366</v>
      </c>
      <c r="G159" s="4">
        <v>36</v>
      </c>
      <c r="H159" s="4">
        <v>2376</v>
      </c>
      <c r="I159" s="4">
        <v>248</v>
      </c>
      <c r="J159" s="4">
        <v>60</v>
      </c>
      <c r="K159" s="4">
        <v>9</v>
      </c>
      <c r="L159" s="4">
        <v>227</v>
      </c>
      <c r="M159" s="4">
        <v>80</v>
      </c>
      <c r="N159" s="4">
        <v>155</v>
      </c>
      <c r="O159" s="4">
        <v>377</v>
      </c>
      <c r="P159" s="4">
        <v>171</v>
      </c>
      <c r="Q159" s="4">
        <v>78</v>
      </c>
      <c r="R159" s="4">
        <v>58</v>
      </c>
      <c r="S159" s="4">
        <v>79</v>
      </c>
      <c r="T159" s="4">
        <v>38</v>
      </c>
      <c r="U159" s="4">
        <v>51</v>
      </c>
      <c r="V159" s="4">
        <v>22</v>
      </c>
      <c r="W159" s="4">
        <v>78</v>
      </c>
      <c r="X159" s="4">
        <v>111</v>
      </c>
      <c r="Y159" s="4">
        <v>130</v>
      </c>
      <c r="Z159" s="4">
        <v>131</v>
      </c>
      <c r="AA159" s="4">
        <v>21</v>
      </c>
      <c r="AB159" s="4">
        <v>95</v>
      </c>
      <c r="AC159" s="4">
        <v>202</v>
      </c>
      <c r="AD159" s="4">
        <v>43</v>
      </c>
      <c r="AE159" s="4">
        <v>181</v>
      </c>
      <c r="AF159" s="4">
        <v>22</v>
      </c>
      <c r="AG159" s="4">
        <v>76</v>
      </c>
      <c r="AH159" s="4">
        <v>79</v>
      </c>
      <c r="AI159" s="4">
        <v>185</v>
      </c>
      <c r="AJ159" s="4">
        <v>73</v>
      </c>
      <c r="AK159" s="4">
        <v>22</v>
      </c>
      <c r="AL159" s="4">
        <v>115</v>
      </c>
      <c r="AM159" s="4">
        <v>80</v>
      </c>
      <c r="AN159" s="4">
        <v>1081</v>
      </c>
      <c r="AO159" s="4">
        <v>102</v>
      </c>
      <c r="AP159" s="4">
        <v>13</v>
      </c>
      <c r="AQ159" s="4">
        <v>36</v>
      </c>
      <c r="AR159" s="4">
        <v>29</v>
      </c>
      <c r="AS159" s="4">
        <v>81</v>
      </c>
      <c r="AT159" s="4">
        <v>434</v>
      </c>
      <c r="AU159" s="4">
        <v>149</v>
      </c>
      <c r="AV159" s="4">
        <v>15</v>
      </c>
      <c r="AW159" s="4">
        <v>139</v>
      </c>
      <c r="AX159" s="4">
        <v>525</v>
      </c>
      <c r="AY159" s="4">
        <v>9</v>
      </c>
      <c r="AZ159" s="4">
        <v>86</v>
      </c>
      <c r="BA159" s="4">
        <v>41</v>
      </c>
      <c r="BB159" s="4">
        <v>12</v>
      </c>
      <c r="BC159" s="4">
        <v>8</v>
      </c>
      <c r="BD159" s="4">
        <v>60</v>
      </c>
      <c r="BE159" s="4">
        <v>0</v>
      </c>
      <c r="BF159" s="4">
        <v>0</v>
      </c>
      <c r="BG159" s="4">
        <v>0</v>
      </c>
      <c r="BH159" s="4">
        <v>3</v>
      </c>
      <c r="BI159" s="4">
        <v>14</v>
      </c>
      <c r="BJ159" s="4">
        <v>0</v>
      </c>
      <c r="BK159" s="4">
        <v>5</v>
      </c>
      <c r="BL159" s="4">
        <v>2</v>
      </c>
      <c r="BM159" s="4">
        <v>0</v>
      </c>
      <c r="BN159" s="4">
        <v>0</v>
      </c>
      <c r="BO159" s="4">
        <f t="shared" si="29"/>
        <v>92</v>
      </c>
      <c r="BP159" s="4">
        <v>120</v>
      </c>
      <c r="BQ159" s="4">
        <f t="shared" si="30"/>
        <v>312</v>
      </c>
      <c r="BR159" s="27">
        <v>9654</v>
      </c>
      <c r="BS159" s="4">
        <f t="shared" si="31"/>
        <v>9654</v>
      </c>
      <c r="BT159" s="3">
        <v>0</v>
      </c>
      <c r="BU159" s="28">
        <f>DATEVALUE("06-24-95")</f>
        <v>34874</v>
      </c>
      <c r="BW159" s="4">
        <f t="shared" si="33"/>
        <v>125712</v>
      </c>
      <c r="BX159" s="22">
        <f t="shared" si="40"/>
        <v>-1.3551581540972579E-2</v>
      </c>
      <c r="BY159" s="4">
        <v>4620</v>
      </c>
      <c r="BZ159" s="4">
        <f t="shared" si="39"/>
        <v>5034</v>
      </c>
      <c r="CA159" s="4">
        <f t="shared" si="26"/>
        <v>50695</v>
      </c>
      <c r="CD159" s="4">
        <f t="shared" si="34"/>
        <v>32860</v>
      </c>
      <c r="CE159" s="4">
        <f t="shared" si="35"/>
        <v>14403</v>
      </c>
      <c r="CF159" s="4">
        <f t="shared" si="36"/>
        <v>5130</v>
      </c>
      <c r="CG159" s="4">
        <f t="shared" si="37"/>
        <v>3745</v>
      </c>
      <c r="CH159" s="4">
        <f t="shared" si="38"/>
        <v>4408</v>
      </c>
      <c r="CZ159" s="70">
        <v>34851</v>
      </c>
      <c r="DA159" s="5">
        <f t="shared" si="27"/>
        <v>10654.944444444445</v>
      </c>
      <c r="DB159" s="5">
        <f t="shared" si="32"/>
        <v>10476</v>
      </c>
      <c r="DC159" s="72">
        <f t="shared" si="28"/>
        <v>9654</v>
      </c>
    </row>
    <row r="160" spans="1:107" x14ac:dyDescent="0.3">
      <c r="B160" s="47" t="s">
        <v>237</v>
      </c>
      <c r="C160" s="19" t="s">
        <v>461</v>
      </c>
      <c r="D160" s="4">
        <v>57</v>
      </c>
      <c r="E160" s="4">
        <v>318</v>
      </c>
      <c r="F160" s="4">
        <v>421</v>
      </c>
      <c r="G160" s="4">
        <v>46</v>
      </c>
      <c r="H160" s="4">
        <v>3053</v>
      </c>
      <c r="I160" s="4">
        <v>368</v>
      </c>
      <c r="J160" s="4">
        <v>62</v>
      </c>
      <c r="K160" s="4">
        <v>13</v>
      </c>
      <c r="L160" s="4">
        <v>286</v>
      </c>
      <c r="M160" s="4">
        <v>138</v>
      </c>
      <c r="N160" s="4">
        <v>211</v>
      </c>
      <c r="O160" s="4">
        <v>436</v>
      </c>
      <c r="P160" s="4">
        <v>232</v>
      </c>
      <c r="Q160" s="4">
        <v>100</v>
      </c>
      <c r="R160" s="4">
        <v>68</v>
      </c>
      <c r="S160" s="4">
        <v>90</v>
      </c>
      <c r="T160" s="4">
        <v>63</v>
      </c>
      <c r="U160" s="4">
        <v>69</v>
      </c>
      <c r="V160" s="4">
        <v>21</v>
      </c>
      <c r="W160" s="4">
        <v>95</v>
      </c>
      <c r="X160" s="4">
        <v>119</v>
      </c>
      <c r="Y160" s="4">
        <v>167</v>
      </c>
      <c r="Z160" s="4">
        <v>157</v>
      </c>
      <c r="AA160" s="4">
        <v>43</v>
      </c>
      <c r="AB160" s="4">
        <v>118</v>
      </c>
      <c r="AC160" s="4">
        <v>254</v>
      </c>
      <c r="AD160" s="4">
        <v>54</v>
      </c>
      <c r="AE160" s="4">
        <v>211</v>
      </c>
      <c r="AF160" s="4">
        <v>34</v>
      </c>
      <c r="AG160" s="4">
        <v>100</v>
      </c>
      <c r="AH160" s="4">
        <v>109</v>
      </c>
      <c r="AI160" s="4">
        <v>242</v>
      </c>
      <c r="AJ160" s="4">
        <v>106</v>
      </c>
      <c r="AK160" s="4">
        <v>36</v>
      </c>
      <c r="AL160" s="4">
        <v>160</v>
      </c>
      <c r="AM160" s="4">
        <v>90</v>
      </c>
      <c r="AN160" s="4">
        <v>1263</v>
      </c>
      <c r="AO160" s="4">
        <v>122</v>
      </c>
      <c r="AP160" s="4">
        <v>20</v>
      </c>
      <c r="AQ160" s="4">
        <v>79</v>
      </c>
      <c r="AR160" s="4">
        <v>43</v>
      </c>
      <c r="AS160" s="4">
        <v>116</v>
      </c>
      <c r="AT160" s="4">
        <v>561</v>
      </c>
      <c r="AU160" s="4">
        <v>204</v>
      </c>
      <c r="AV160" s="4">
        <v>13</v>
      </c>
      <c r="AW160" s="4">
        <v>229</v>
      </c>
      <c r="AX160" s="4">
        <v>561</v>
      </c>
      <c r="AY160" s="4">
        <v>20</v>
      </c>
      <c r="AZ160" s="4">
        <v>115</v>
      </c>
      <c r="BA160" s="4">
        <v>57</v>
      </c>
      <c r="BB160" s="4">
        <v>22</v>
      </c>
      <c r="BC160" s="4">
        <v>14</v>
      </c>
      <c r="BD160" s="4">
        <v>65</v>
      </c>
      <c r="BE160" s="4">
        <v>1</v>
      </c>
      <c r="BF160" s="4">
        <v>0</v>
      </c>
      <c r="BG160" s="4">
        <v>0</v>
      </c>
      <c r="BH160" s="4">
        <v>0</v>
      </c>
      <c r="BI160" s="4">
        <v>14</v>
      </c>
      <c r="BJ160" s="4">
        <v>0</v>
      </c>
      <c r="BK160" s="4">
        <v>2</v>
      </c>
      <c r="BL160" s="4">
        <v>4</v>
      </c>
      <c r="BM160" s="4">
        <v>0</v>
      </c>
      <c r="BN160" s="4">
        <v>0</v>
      </c>
      <c r="BO160" s="4">
        <f t="shared" si="29"/>
        <v>100</v>
      </c>
      <c r="BP160" s="4">
        <v>167</v>
      </c>
      <c r="BQ160" s="4">
        <f t="shared" si="30"/>
        <v>338</v>
      </c>
      <c r="BR160" s="27">
        <v>12177</v>
      </c>
      <c r="BS160" s="4">
        <f t="shared" si="31"/>
        <v>12177</v>
      </c>
      <c r="BT160" s="3">
        <v>0</v>
      </c>
      <c r="BU160" s="28">
        <f>DATEVALUE("07-29-95")</f>
        <v>34909</v>
      </c>
      <c r="BW160" s="4">
        <f t="shared" si="33"/>
        <v>125251</v>
      </c>
      <c r="BX160" s="22">
        <f t="shared" si="40"/>
        <v>-1.4741396263520112E-2</v>
      </c>
      <c r="BY160" s="4">
        <v>6191</v>
      </c>
      <c r="BZ160" s="4">
        <f t="shared" si="39"/>
        <v>5986</v>
      </c>
      <c r="CA160" s="4">
        <f t="shared" si="26"/>
        <v>49801</v>
      </c>
      <c r="CD160" s="4">
        <f t="shared" si="34"/>
        <v>32478</v>
      </c>
      <c r="CE160" s="4">
        <f t="shared" si="35"/>
        <v>14256</v>
      </c>
      <c r="CF160" s="4">
        <f t="shared" si="36"/>
        <v>5173</v>
      </c>
      <c r="CG160" s="4">
        <f t="shared" si="37"/>
        <v>3785</v>
      </c>
      <c r="CH160" s="4">
        <f t="shared" si="38"/>
        <v>4475</v>
      </c>
      <c r="CZ160" s="70">
        <v>34881</v>
      </c>
      <c r="DA160" s="5">
        <f t="shared" si="27"/>
        <v>10692.222222222223</v>
      </c>
      <c r="DB160" s="5">
        <f t="shared" si="32"/>
        <v>10437.583333333334</v>
      </c>
      <c r="DC160" s="72">
        <f t="shared" si="28"/>
        <v>12177</v>
      </c>
    </row>
    <row r="161" spans="2:107" x14ac:dyDescent="0.3">
      <c r="B161" s="47" t="s">
        <v>238</v>
      </c>
      <c r="C161" s="19" t="s">
        <v>438</v>
      </c>
      <c r="D161" s="4">
        <v>53</v>
      </c>
      <c r="E161" s="4">
        <v>257</v>
      </c>
      <c r="F161" s="4">
        <v>355</v>
      </c>
      <c r="G161" s="4">
        <v>47</v>
      </c>
      <c r="H161" s="4">
        <v>2657</v>
      </c>
      <c r="I161" s="4">
        <v>295</v>
      </c>
      <c r="J161" s="4">
        <v>66</v>
      </c>
      <c r="K161" s="4">
        <v>7</v>
      </c>
      <c r="L161" s="4">
        <v>274</v>
      </c>
      <c r="M161" s="4">
        <v>117</v>
      </c>
      <c r="N161" s="4">
        <v>191</v>
      </c>
      <c r="O161" s="4">
        <v>366</v>
      </c>
      <c r="P161" s="4">
        <v>218</v>
      </c>
      <c r="Q161" s="4">
        <v>86</v>
      </c>
      <c r="R161" s="4">
        <v>76</v>
      </c>
      <c r="S161" s="4">
        <v>91</v>
      </c>
      <c r="T161" s="4">
        <v>33</v>
      </c>
      <c r="U161" s="4">
        <v>66</v>
      </c>
      <c r="V161" s="4">
        <v>18</v>
      </c>
      <c r="W161" s="4">
        <v>102</v>
      </c>
      <c r="X161" s="4">
        <v>110</v>
      </c>
      <c r="Y161" s="4">
        <v>144</v>
      </c>
      <c r="Z161" s="4">
        <v>165</v>
      </c>
      <c r="AA161" s="4">
        <v>22</v>
      </c>
      <c r="AB161" s="4">
        <v>84</v>
      </c>
      <c r="AC161" s="4">
        <v>226</v>
      </c>
      <c r="AD161" s="4">
        <v>57</v>
      </c>
      <c r="AE161" s="4">
        <v>200</v>
      </c>
      <c r="AF161" s="4">
        <v>30</v>
      </c>
      <c r="AG161" s="4">
        <v>94</v>
      </c>
      <c r="AH161" s="4">
        <v>82</v>
      </c>
      <c r="AI161" s="4">
        <v>222</v>
      </c>
      <c r="AJ161" s="4">
        <v>102</v>
      </c>
      <c r="AK161" s="4">
        <v>40</v>
      </c>
      <c r="AL161" s="4">
        <v>135</v>
      </c>
      <c r="AM161" s="4">
        <v>97</v>
      </c>
      <c r="AN161" s="4">
        <v>1349</v>
      </c>
      <c r="AO161" s="4">
        <v>135</v>
      </c>
      <c r="AP161" s="4">
        <v>18</v>
      </c>
      <c r="AQ161" s="4">
        <v>52</v>
      </c>
      <c r="AR161" s="4">
        <v>54</v>
      </c>
      <c r="AS161" s="4">
        <v>62</v>
      </c>
      <c r="AT161" s="4">
        <v>442</v>
      </c>
      <c r="AU161" s="4">
        <v>163</v>
      </c>
      <c r="AV161" s="4">
        <v>15</v>
      </c>
      <c r="AW161" s="4">
        <v>184</v>
      </c>
      <c r="AX161" s="4">
        <v>459</v>
      </c>
      <c r="AY161" s="4">
        <v>12</v>
      </c>
      <c r="AZ161" s="4">
        <v>104</v>
      </c>
      <c r="BA161" s="4">
        <v>50</v>
      </c>
      <c r="BB161" s="4">
        <v>20</v>
      </c>
      <c r="BC161" s="4">
        <v>16</v>
      </c>
      <c r="BD161" s="4">
        <v>72</v>
      </c>
      <c r="BE161" s="4">
        <v>0</v>
      </c>
      <c r="BF161" s="4">
        <v>0</v>
      </c>
      <c r="BG161" s="4">
        <v>1</v>
      </c>
      <c r="BH161" s="4">
        <v>0</v>
      </c>
      <c r="BI161" s="4">
        <v>21</v>
      </c>
      <c r="BJ161" s="4">
        <v>0</v>
      </c>
      <c r="BK161" s="4">
        <v>3</v>
      </c>
      <c r="BL161" s="4">
        <v>3</v>
      </c>
      <c r="BM161" s="4">
        <v>0</v>
      </c>
      <c r="BN161" s="4">
        <v>0</v>
      </c>
      <c r="BO161" s="4">
        <f t="shared" si="29"/>
        <v>116</v>
      </c>
      <c r="BP161" s="4">
        <v>145</v>
      </c>
      <c r="BQ161" s="4">
        <f t="shared" si="30"/>
        <v>315</v>
      </c>
      <c r="BR161" s="27">
        <v>10880</v>
      </c>
      <c r="BS161" s="4">
        <f t="shared" si="31"/>
        <v>10880</v>
      </c>
      <c r="BT161" s="3">
        <v>0</v>
      </c>
      <c r="BU161" s="28">
        <f>DATEVALUE("08-26-95")</f>
        <v>34937</v>
      </c>
      <c r="BW161" s="4">
        <f t="shared" si="33"/>
        <v>124881</v>
      </c>
      <c r="BX161" s="22">
        <f t="shared" si="40"/>
        <v>-1.8316026129815866E-2</v>
      </c>
      <c r="BY161" s="4">
        <v>10699</v>
      </c>
      <c r="BZ161" s="4">
        <f t="shared" si="39"/>
        <v>181</v>
      </c>
      <c r="CA161" s="4">
        <f t="shared" si="26"/>
        <v>47056</v>
      </c>
      <c r="CD161" s="4">
        <f t="shared" si="34"/>
        <v>32198</v>
      </c>
      <c r="CE161" s="4">
        <f t="shared" si="35"/>
        <v>14224</v>
      </c>
      <c r="CF161" s="4">
        <f t="shared" si="36"/>
        <v>5172</v>
      </c>
      <c r="CG161" s="4">
        <f t="shared" si="37"/>
        <v>3827</v>
      </c>
      <c r="CH161" s="4">
        <f t="shared" si="38"/>
        <v>4500</v>
      </c>
      <c r="CZ161" s="70">
        <v>34912</v>
      </c>
      <c r="DA161" s="5">
        <f t="shared" si="27"/>
        <v>10579.888888888889</v>
      </c>
      <c r="DB161" s="5">
        <f t="shared" si="32"/>
        <v>10406.75</v>
      </c>
      <c r="DC161" s="72">
        <f t="shared" si="28"/>
        <v>10880</v>
      </c>
    </row>
    <row r="162" spans="2:107" x14ac:dyDescent="0.3">
      <c r="B162" s="47" t="s">
        <v>239</v>
      </c>
      <c r="C162" s="19" t="s">
        <v>439</v>
      </c>
      <c r="D162" s="4">
        <v>63</v>
      </c>
      <c r="E162" s="4">
        <v>394</v>
      </c>
      <c r="F162" s="4">
        <v>432</v>
      </c>
      <c r="G162" s="4">
        <v>49</v>
      </c>
      <c r="H162" s="4">
        <v>3417</v>
      </c>
      <c r="I162" s="4">
        <v>355</v>
      </c>
      <c r="J162" s="4">
        <v>85</v>
      </c>
      <c r="K162" s="4">
        <v>12</v>
      </c>
      <c r="L162" s="4">
        <v>320</v>
      </c>
      <c r="M162" s="4">
        <v>156</v>
      </c>
      <c r="N162" s="4">
        <v>257</v>
      </c>
      <c r="O162" s="4">
        <v>531</v>
      </c>
      <c r="P162" s="4">
        <v>293</v>
      </c>
      <c r="Q162" s="4">
        <v>98</v>
      </c>
      <c r="R162" s="4">
        <v>101</v>
      </c>
      <c r="S162" s="4">
        <v>120</v>
      </c>
      <c r="T162" s="4">
        <v>34</v>
      </c>
      <c r="U162" s="4">
        <v>69</v>
      </c>
      <c r="V162" s="4">
        <v>36</v>
      </c>
      <c r="W162" s="4">
        <v>116</v>
      </c>
      <c r="X162" s="4">
        <v>150</v>
      </c>
      <c r="Y162" s="4">
        <v>200</v>
      </c>
      <c r="Z162" s="4">
        <v>208</v>
      </c>
      <c r="AA162" s="4">
        <v>29</v>
      </c>
      <c r="AB162" s="4">
        <v>116</v>
      </c>
      <c r="AC162" s="4">
        <v>314</v>
      </c>
      <c r="AD162" s="4">
        <v>66</v>
      </c>
      <c r="AE162" s="4">
        <v>282</v>
      </c>
      <c r="AF162" s="4">
        <v>30</v>
      </c>
      <c r="AG162" s="4">
        <v>134</v>
      </c>
      <c r="AH162" s="4">
        <v>127</v>
      </c>
      <c r="AI162" s="4">
        <v>301</v>
      </c>
      <c r="AJ162" s="4">
        <v>105</v>
      </c>
      <c r="AK162" s="4">
        <v>34</v>
      </c>
      <c r="AL162" s="4">
        <v>190</v>
      </c>
      <c r="AM162" s="4">
        <v>103</v>
      </c>
      <c r="AN162" s="4">
        <v>1583</v>
      </c>
      <c r="AO162" s="4">
        <v>176</v>
      </c>
      <c r="AP162" s="4">
        <v>17</v>
      </c>
      <c r="AQ162" s="4">
        <v>63</v>
      </c>
      <c r="AR162" s="4">
        <v>39</v>
      </c>
      <c r="AS162" s="4">
        <v>101</v>
      </c>
      <c r="AT162" s="4">
        <v>646</v>
      </c>
      <c r="AU162" s="4">
        <v>240</v>
      </c>
      <c r="AV162" s="4">
        <v>26</v>
      </c>
      <c r="AW162" s="4">
        <v>248</v>
      </c>
      <c r="AX162" s="4">
        <v>527</v>
      </c>
      <c r="AY162" s="4">
        <v>19</v>
      </c>
      <c r="AZ162" s="4">
        <v>159</v>
      </c>
      <c r="BA162" s="4">
        <v>77</v>
      </c>
      <c r="BB162" s="4">
        <v>23</v>
      </c>
      <c r="BC162" s="4">
        <v>19</v>
      </c>
      <c r="BD162" s="4">
        <v>104</v>
      </c>
      <c r="BE162" s="4">
        <v>1</v>
      </c>
      <c r="BF162" s="4">
        <v>0</v>
      </c>
      <c r="BG162" s="4">
        <v>1</v>
      </c>
      <c r="BH162" s="4">
        <v>5</v>
      </c>
      <c r="BI162" s="4">
        <v>30</v>
      </c>
      <c r="BJ162" s="4">
        <v>0</v>
      </c>
      <c r="BK162" s="4">
        <v>7</v>
      </c>
      <c r="BL162" s="4">
        <v>2</v>
      </c>
      <c r="BM162" s="4">
        <v>1</v>
      </c>
      <c r="BN162" s="4">
        <v>0</v>
      </c>
      <c r="BO162" s="4">
        <f t="shared" si="29"/>
        <v>170</v>
      </c>
      <c r="BP162" s="4">
        <v>168</v>
      </c>
      <c r="BQ162" s="4">
        <f t="shared" si="30"/>
        <v>410</v>
      </c>
      <c r="BR162" s="27">
        <v>14019</v>
      </c>
      <c r="BS162" s="4">
        <f t="shared" si="31"/>
        <v>14019</v>
      </c>
      <c r="BT162" s="3">
        <v>0</v>
      </c>
      <c r="BU162" s="28">
        <f>DATEVALUE("09-30-95")</f>
        <v>34972</v>
      </c>
      <c r="BW162" s="4">
        <f t="shared" si="33"/>
        <v>127140</v>
      </c>
      <c r="BX162" s="22">
        <f t="shared" si="40"/>
        <v>1.9070434522214796E-3</v>
      </c>
      <c r="BY162" s="4">
        <v>6745</v>
      </c>
      <c r="BZ162" s="4">
        <f t="shared" si="39"/>
        <v>7274</v>
      </c>
      <c r="CA162" s="4">
        <f t="shared" si="26"/>
        <v>47710</v>
      </c>
      <c r="CD162" s="4">
        <f t="shared" si="34"/>
        <v>32385</v>
      </c>
      <c r="CE162" s="4">
        <f t="shared" si="35"/>
        <v>14488</v>
      </c>
      <c r="CF162" s="4">
        <f t="shared" si="36"/>
        <v>5372</v>
      </c>
      <c r="CG162" s="4">
        <f t="shared" si="37"/>
        <v>3943</v>
      </c>
      <c r="CH162" s="4">
        <f t="shared" si="38"/>
        <v>4643</v>
      </c>
      <c r="CZ162" s="70">
        <v>34943</v>
      </c>
      <c r="DA162" s="5">
        <f t="shared" si="27"/>
        <v>10619.888888888889</v>
      </c>
      <c r="DB162" s="5">
        <f t="shared" si="32"/>
        <v>10595</v>
      </c>
      <c r="DC162" s="72">
        <f t="shared" si="28"/>
        <v>14019</v>
      </c>
    </row>
    <row r="163" spans="2:107" x14ac:dyDescent="0.3">
      <c r="B163" s="47" t="s">
        <v>240</v>
      </c>
      <c r="C163" s="19" t="s">
        <v>440</v>
      </c>
      <c r="D163" s="4">
        <v>52</v>
      </c>
      <c r="E163" s="4">
        <v>291</v>
      </c>
      <c r="F163" s="4">
        <v>332</v>
      </c>
      <c r="G163" s="4">
        <v>35</v>
      </c>
      <c r="H163" s="4">
        <v>2517</v>
      </c>
      <c r="I163" s="4">
        <v>287</v>
      </c>
      <c r="J163" s="4">
        <v>58</v>
      </c>
      <c r="K163" s="4">
        <v>15</v>
      </c>
      <c r="L163" s="4">
        <v>267</v>
      </c>
      <c r="M163" s="4">
        <v>102</v>
      </c>
      <c r="N163" s="4">
        <v>161</v>
      </c>
      <c r="O163" s="4">
        <v>386</v>
      </c>
      <c r="P163" s="4">
        <v>196</v>
      </c>
      <c r="Q163" s="4">
        <v>64</v>
      </c>
      <c r="R163" s="4">
        <v>46</v>
      </c>
      <c r="S163" s="4">
        <v>91</v>
      </c>
      <c r="T163" s="4">
        <v>29</v>
      </c>
      <c r="U163" s="4">
        <v>59</v>
      </c>
      <c r="V163" s="4">
        <v>26</v>
      </c>
      <c r="W163" s="4">
        <v>62</v>
      </c>
      <c r="X163" s="4">
        <v>103</v>
      </c>
      <c r="Y163" s="4">
        <v>137</v>
      </c>
      <c r="Z163" s="4">
        <v>141</v>
      </c>
      <c r="AA163" s="4">
        <v>23</v>
      </c>
      <c r="AB163" s="4">
        <v>90</v>
      </c>
      <c r="AC163" s="4">
        <v>256</v>
      </c>
      <c r="AD163" s="4">
        <v>37</v>
      </c>
      <c r="AE163" s="4">
        <v>160</v>
      </c>
      <c r="AF163" s="4">
        <v>30</v>
      </c>
      <c r="AG163" s="4">
        <v>78</v>
      </c>
      <c r="AH163" s="4">
        <v>79</v>
      </c>
      <c r="AI163" s="4">
        <v>203</v>
      </c>
      <c r="AJ163" s="4">
        <v>90</v>
      </c>
      <c r="AK163" s="4">
        <v>46</v>
      </c>
      <c r="AL163" s="4">
        <v>122</v>
      </c>
      <c r="AM163" s="4">
        <v>72</v>
      </c>
      <c r="AN163" s="4">
        <v>1189</v>
      </c>
      <c r="AO163" s="4">
        <v>112</v>
      </c>
      <c r="AP163" s="4">
        <v>18</v>
      </c>
      <c r="AQ163" s="4">
        <v>45</v>
      </c>
      <c r="AR163" s="4">
        <v>41</v>
      </c>
      <c r="AS163" s="4">
        <v>68</v>
      </c>
      <c r="AT163" s="4">
        <v>456</v>
      </c>
      <c r="AU163" s="4">
        <v>158</v>
      </c>
      <c r="AV163" s="4">
        <v>14</v>
      </c>
      <c r="AW163" s="4">
        <v>173</v>
      </c>
      <c r="AX163" s="4">
        <v>400</v>
      </c>
      <c r="AY163" s="4">
        <v>7</v>
      </c>
      <c r="AZ163" s="4">
        <v>106</v>
      </c>
      <c r="BA163" s="4">
        <v>53</v>
      </c>
      <c r="BB163" s="4">
        <v>19</v>
      </c>
      <c r="BC163" s="4">
        <v>23</v>
      </c>
      <c r="BD163" s="4">
        <v>84</v>
      </c>
      <c r="BE163" s="4">
        <v>1</v>
      </c>
      <c r="BF163" s="4">
        <v>0</v>
      </c>
      <c r="BG163" s="4">
        <v>0</v>
      </c>
      <c r="BH163" s="4">
        <v>4</v>
      </c>
      <c r="BI163" s="4">
        <v>12</v>
      </c>
      <c r="BJ163" s="4">
        <v>0</v>
      </c>
      <c r="BK163" s="4">
        <v>0</v>
      </c>
      <c r="BL163" s="4">
        <v>5</v>
      </c>
      <c r="BM163" s="4">
        <v>1</v>
      </c>
      <c r="BN163" s="4">
        <v>0</v>
      </c>
      <c r="BO163" s="4">
        <f t="shared" si="29"/>
        <v>130</v>
      </c>
      <c r="BP163" s="4">
        <v>178</v>
      </c>
      <c r="BQ163" s="4">
        <f t="shared" si="30"/>
        <v>375</v>
      </c>
      <c r="BR163" s="27">
        <v>10285</v>
      </c>
      <c r="BS163" s="4">
        <f t="shared" si="31"/>
        <v>10285</v>
      </c>
      <c r="BT163" s="3">
        <v>0</v>
      </c>
      <c r="BU163" s="28">
        <f>DATEVALUE("10-28-95")</f>
        <v>35000</v>
      </c>
      <c r="BW163" s="4">
        <f t="shared" si="33"/>
        <v>123400</v>
      </c>
      <c r="BX163" s="22">
        <f t="shared" si="40"/>
        <v>-2.7565446263928539E-2</v>
      </c>
      <c r="BY163" s="4">
        <v>7591</v>
      </c>
      <c r="BZ163" s="4">
        <f t="shared" si="39"/>
        <v>2694</v>
      </c>
      <c r="CA163" s="4">
        <f t="shared" si="26"/>
        <v>44736</v>
      </c>
      <c r="CD163" s="4">
        <f t="shared" si="34"/>
        <v>31193</v>
      </c>
      <c r="CE163" s="4">
        <f t="shared" si="35"/>
        <v>14059</v>
      </c>
      <c r="CF163" s="4">
        <f t="shared" si="36"/>
        <v>5271</v>
      </c>
      <c r="CG163" s="4">
        <f t="shared" si="37"/>
        <v>3867</v>
      </c>
      <c r="CH163" s="4">
        <f t="shared" si="38"/>
        <v>4543</v>
      </c>
      <c r="CZ163" s="70">
        <v>34973</v>
      </c>
      <c r="DA163" s="5">
        <f t="shared" si="27"/>
        <v>10497.972222222223</v>
      </c>
      <c r="DB163" s="5">
        <f t="shared" si="32"/>
        <v>10283.333333333334</v>
      </c>
      <c r="DC163" s="72">
        <f t="shared" si="28"/>
        <v>10285</v>
      </c>
    </row>
    <row r="164" spans="2:107" x14ac:dyDescent="0.3">
      <c r="B164" s="47" t="s">
        <v>241</v>
      </c>
      <c r="C164" s="19" t="s">
        <v>441</v>
      </c>
      <c r="D164" s="4">
        <v>30</v>
      </c>
      <c r="E164" s="4">
        <v>242</v>
      </c>
      <c r="F164" s="4">
        <v>264</v>
      </c>
      <c r="G164" s="4">
        <v>23</v>
      </c>
      <c r="H164" s="4">
        <v>2054</v>
      </c>
      <c r="I164" s="4">
        <v>209</v>
      </c>
      <c r="J164" s="4">
        <v>44</v>
      </c>
      <c r="K164" s="4">
        <v>13</v>
      </c>
      <c r="L164" s="4">
        <v>216</v>
      </c>
      <c r="M164" s="4">
        <v>107</v>
      </c>
      <c r="N164" s="4">
        <v>142</v>
      </c>
      <c r="O164" s="4">
        <v>281</v>
      </c>
      <c r="P164" s="4">
        <v>173</v>
      </c>
      <c r="Q164" s="4">
        <v>51</v>
      </c>
      <c r="R164" s="4">
        <v>49</v>
      </c>
      <c r="S164" s="4">
        <v>69</v>
      </c>
      <c r="T164" s="4">
        <v>30</v>
      </c>
      <c r="U164" s="4">
        <v>45</v>
      </c>
      <c r="V164" s="4">
        <v>32</v>
      </c>
      <c r="W164" s="4">
        <v>68</v>
      </c>
      <c r="X164" s="4">
        <v>57</v>
      </c>
      <c r="Y164" s="4">
        <v>135</v>
      </c>
      <c r="Z164" s="4">
        <v>110</v>
      </c>
      <c r="AA164" s="4">
        <v>24</v>
      </c>
      <c r="AB164" s="4">
        <v>64</v>
      </c>
      <c r="AC164" s="4">
        <v>210</v>
      </c>
      <c r="AD164" s="4">
        <v>42</v>
      </c>
      <c r="AE164" s="4">
        <v>168</v>
      </c>
      <c r="AF164" s="4">
        <v>27</v>
      </c>
      <c r="AG164" s="4">
        <v>71</v>
      </c>
      <c r="AH164" s="4">
        <v>67</v>
      </c>
      <c r="AI164" s="4">
        <v>187</v>
      </c>
      <c r="AJ164" s="4">
        <v>97</v>
      </c>
      <c r="AK164" s="4">
        <v>25</v>
      </c>
      <c r="AL164" s="4">
        <v>110</v>
      </c>
      <c r="AM164" s="4">
        <v>62</v>
      </c>
      <c r="AN164" s="4">
        <v>943</v>
      </c>
      <c r="AO164" s="4">
        <v>84</v>
      </c>
      <c r="AP164" s="4">
        <v>14</v>
      </c>
      <c r="AQ164" s="4">
        <v>44</v>
      </c>
      <c r="AR164" s="4">
        <v>21</v>
      </c>
      <c r="AS164" s="4">
        <v>54</v>
      </c>
      <c r="AT164" s="4">
        <v>363</v>
      </c>
      <c r="AU164" s="4">
        <v>132</v>
      </c>
      <c r="AV164" s="4">
        <v>15</v>
      </c>
      <c r="AW164" s="4">
        <v>152</v>
      </c>
      <c r="AX164" s="4">
        <v>328</v>
      </c>
      <c r="AY164" s="4">
        <v>11</v>
      </c>
      <c r="AZ164" s="4">
        <v>52</v>
      </c>
      <c r="BA164" s="4">
        <v>30</v>
      </c>
      <c r="BB164" s="4">
        <v>9</v>
      </c>
      <c r="BC164" s="4">
        <v>19</v>
      </c>
      <c r="BD164" s="4">
        <v>64</v>
      </c>
      <c r="BE164" s="4">
        <v>0</v>
      </c>
      <c r="BF164" s="4">
        <v>0</v>
      </c>
      <c r="BG164" s="4">
        <v>0</v>
      </c>
      <c r="BH164" s="4">
        <v>0</v>
      </c>
      <c r="BI164" s="4">
        <v>21</v>
      </c>
      <c r="BJ164" s="4">
        <v>2</v>
      </c>
      <c r="BK164" s="4">
        <v>4</v>
      </c>
      <c r="BL164" s="4">
        <v>3</v>
      </c>
      <c r="BM164" s="4">
        <v>1</v>
      </c>
      <c r="BN164" s="4">
        <v>0</v>
      </c>
      <c r="BO164" s="4">
        <f t="shared" si="29"/>
        <v>114</v>
      </c>
      <c r="BP164" s="4">
        <v>173</v>
      </c>
      <c r="BQ164" s="4">
        <f t="shared" si="30"/>
        <v>300</v>
      </c>
      <c r="BR164" s="27">
        <v>8437</v>
      </c>
      <c r="BS164" s="4">
        <f t="shared" si="31"/>
        <v>8437</v>
      </c>
      <c r="BT164" s="3">
        <v>0</v>
      </c>
      <c r="BU164" s="28">
        <f>DATEVALUE("11-25-95")</f>
        <v>35028</v>
      </c>
      <c r="BW164" s="4">
        <f t="shared" si="33"/>
        <v>123337</v>
      </c>
      <c r="BX164" s="22">
        <f t="shared" si="40"/>
        <v>-2.8498286794533478E-2</v>
      </c>
      <c r="BY164" s="4">
        <v>7009</v>
      </c>
      <c r="BZ164" s="4">
        <f t="shared" si="39"/>
        <v>1428</v>
      </c>
      <c r="CA164" s="4">
        <f t="shared" ref="CA164:CA227" si="41">SUM(BZ153:BZ164)</f>
        <v>44045</v>
      </c>
      <c r="CD164" s="4">
        <f t="shared" si="34"/>
        <v>31022</v>
      </c>
      <c r="CE164" s="4">
        <f t="shared" si="35"/>
        <v>14047</v>
      </c>
      <c r="CF164" s="4">
        <f t="shared" si="36"/>
        <v>5301</v>
      </c>
      <c r="CG164" s="4">
        <f t="shared" si="37"/>
        <v>3875</v>
      </c>
      <c r="CH164" s="4">
        <f t="shared" si="38"/>
        <v>4521</v>
      </c>
      <c r="CZ164" s="70">
        <v>35004</v>
      </c>
      <c r="DA164" s="5">
        <f t="shared" si="27"/>
        <v>10486.388888888889</v>
      </c>
      <c r="DB164" s="5">
        <f t="shared" si="32"/>
        <v>10278.083333333334</v>
      </c>
      <c r="DC164" s="72">
        <f t="shared" si="28"/>
        <v>8437</v>
      </c>
    </row>
    <row r="165" spans="2:107" x14ac:dyDescent="0.3">
      <c r="B165" s="47" t="s">
        <v>242</v>
      </c>
      <c r="C165" s="19" t="s">
        <v>442</v>
      </c>
      <c r="D165" s="4">
        <v>56</v>
      </c>
      <c r="E165" s="4">
        <v>279</v>
      </c>
      <c r="F165" s="4">
        <v>292</v>
      </c>
      <c r="G165" s="4">
        <v>39</v>
      </c>
      <c r="H165" s="4">
        <v>2391</v>
      </c>
      <c r="I165" s="4">
        <v>245</v>
      </c>
      <c r="J165" s="4">
        <v>67</v>
      </c>
      <c r="K165" s="4">
        <v>14</v>
      </c>
      <c r="L165" s="4">
        <v>255</v>
      </c>
      <c r="M165" s="4">
        <v>128</v>
      </c>
      <c r="N165" s="4">
        <v>186</v>
      </c>
      <c r="O165" s="4">
        <v>348</v>
      </c>
      <c r="P165" s="4">
        <v>190</v>
      </c>
      <c r="Q165" s="4">
        <v>67</v>
      </c>
      <c r="R165" s="4">
        <v>63</v>
      </c>
      <c r="S165" s="4">
        <v>71</v>
      </c>
      <c r="T165" s="4">
        <v>29</v>
      </c>
      <c r="U165" s="4">
        <v>53</v>
      </c>
      <c r="V165" s="4">
        <v>24</v>
      </c>
      <c r="W165" s="4">
        <v>76</v>
      </c>
      <c r="X165" s="4">
        <v>85</v>
      </c>
      <c r="Y165" s="4">
        <v>136</v>
      </c>
      <c r="Z165" s="4">
        <v>111</v>
      </c>
      <c r="AA165" s="4">
        <v>15</v>
      </c>
      <c r="AB165" s="4">
        <v>87</v>
      </c>
      <c r="AC165" s="4">
        <v>235</v>
      </c>
      <c r="AD165" s="4">
        <v>39</v>
      </c>
      <c r="AE165" s="4">
        <v>170</v>
      </c>
      <c r="AF165" s="4">
        <v>31</v>
      </c>
      <c r="AG165" s="4">
        <v>90</v>
      </c>
      <c r="AH165" s="4">
        <v>99</v>
      </c>
      <c r="AI165" s="4">
        <v>190</v>
      </c>
      <c r="AJ165" s="4">
        <v>83</v>
      </c>
      <c r="AK165" s="4">
        <v>35</v>
      </c>
      <c r="AL165" s="4">
        <v>132</v>
      </c>
      <c r="AM165" s="4">
        <v>79</v>
      </c>
      <c r="AN165" s="4">
        <v>1094</v>
      </c>
      <c r="AO165" s="4">
        <v>123</v>
      </c>
      <c r="AP165" s="4">
        <v>14</v>
      </c>
      <c r="AQ165" s="4">
        <v>58</v>
      </c>
      <c r="AR165" s="4">
        <v>29</v>
      </c>
      <c r="AS165" s="4">
        <v>77</v>
      </c>
      <c r="AT165" s="4">
        <v>426</v>
      </c>
      <c r="AU165" s="4">
        <v>172</v>
      </c>
      <c r="AV165" s="4">
        <v>18</v>
      </c>
      <c r="AW165" s="4">
        <v>174</v>
      </c>
      <c r="AX165" s="4">
        <v>388</v>
      </c>
      <c r="AY165" s="4">
        <v>13</v>
      </c>
      <c r="AZ165" s="4">
        <v>79</v>
      </c>
      <c r="BA165" s="4">
        <v>43</v>
      </c>
      <c r="BB165" s="4">
        <v>12</v>
      </c>
      <c r="BC165" s="4">
        <v>13</v>
      </c>
      <c r="BD165" s="4">
        <v>67</v>
      </c>
      <c r="BE165" s="4">
        <v>0</v>
      </c>
      <c r="BF165" s="4">
        <v>0</v>
      </c>
      <c r="BG165" s="4">
        <v>1</v>
      </c>
      <c r="BH165" s="4">
        <v>3</v>
      </c>
      <c r="BI165" s="4">
        <v>19</v>
      </c>
      <c r="BJ165" s="4">
        <v>0</v>
      </c>
      <c r="BK165" s="4">
        <v>5</v>
      </c>
      <c r="BL165" s="4">
        <v>0</v>
      </c>
      <c r="BM165" s="4">
        <v>0</v>
      </c>
      <c r="BN165" s="4">
        <v>0</v>
      </c>
      <c r="BO165" s="4">
        <f t="shared" si="29"/>
        <v>108</v>
      </c>
      <c r="BP165" s="4">
        <v>194</v>
      </c>
      <c r="BQ165" s="4">
        <f t="shared" si="30"/>
        <v>408</v>
      </c>
      <c r="BR165" s="27">
        <v>9920</v>
      </c>
      <c r="BS165" s="4">
        <f t="shared" si="31"/>
        <v>9920</v>
      </c>
      <c r="BT165" s="3">
        <v>0</v>
      </c>
      <c r="BU165" s="28">
        <f>DATEVALUE("12-30-95")</f>
        <v>35063</v>
      </c>
      <c r="BW165" s="4">
        <f t="shared" si="33"/>
        <v>123054</v>
      </c>
      <c r="BX165" s="22">
        <f t="shared" si="40"/>
        <v>-4.5145570798932222E-2</v>
      </c>
      <c r="BY165" s="4">
        <v>6733</v>
      </c>
      <c r="BZ165" s="4">
        <f t="shared" si="39"/>
        <v>3187</v>
      </c>
      <c r="CA165" s="4">
        <f t="shared" si="41"/>
        <v>43301</v>
      </c>
      <c r="CD165" s="4">
        <f t="shared" si="34"/>
        <v>30742</v>
      </c>
      <c r="CE165" s="4">
        <f t="shared" si="35"/>
        <v>13982</v>
      </c>
      <c r="CF165" s="4">
        <f t="shared" si="36"/>
        <v>5325</v>
      </c>
      <c r="CG165" s="4">
        <f t="shared" si="37"/>
        <v>3893</v>
      </c>
      <c r="CH165" s="4">
        <f t="shared" si="38"/>
        <v>4526</v>
      </c>
      <c r="CZ165" s="70">
        <v>35034</v>
      </c>
      <c r="DA165" s="5">
        <f t="shared" si="27"/>
        <v>10552.111111111111</v>
      </c>
      <c r="DB165" s="5">
        <f t="shared" si="32"/>
        <v>10254.5</v>
      </c>
      <c r="DC165" s="72">
        <f t="shared" si="28"/>
        <v>9920</v>
      </c>
    </row>
    <row r="166" spans="2:107" x14ac:dyDescent="0.3">
      <c r="B166" s="32" t="s">
        <v>243</v>
      </c>
      <c r="C166" s="19" t="s">
        <v>443</v>
      </c>
      <c r="D166" s="4">
        <v>50</v>
      </c>
      <c r="E166" s="4">
        <v>286</v>
      </c>
      <c r="F166" s="4">
        <v>317</v>
      </c>
      <c r="G166" s="4">
        <v>37</v>
      </c>
      <c r="H166" s="4">
        <v>2290</v>
      </c>
      <c r="I166" s="4">
        <v>267</v>
      </c>
      <c r="J166" s="4">
        <v>48</v>
      </c>
      <c r="K166" s="4">
        <v>5</v>
      </c>
      <c r="L166" s="4">
        <v>241</v>
      </c>
      <c r="M166" s="4">
        <v>119</v>
      </c>
      <c r="N166" s="4">
        <v>158</v>
      </c>
      <c r="O166" s="4">
        <v>386</v>
      </c>
      <c r="P166" s="4">
        <v>181</v>
      </c>
      <c r="Q166" s="4">
        <v>59</v>
      </c>
      <c r="R166" s="4">
        <v>60</v>
      </c>
      <c r="S166" s="4">
        <v>79</v>
      </c>
      <c r="T166" s="4">
        <v>32</v>
      </c>
      <c r="U166" s="4">
        <v>44</v>
      </c>
      <c r="V166" s="4">
        <v>21</v>
      </c>
      <c r="W166" s="4">
        <v>64</v>
      </c>
      <c r="X166" s="4">
        <v>80</v>
      </c>
      <c r="Y166" s="4">
        <v>157</v>
      </c>
      <c r="Z166" s="4">
        <v>99</v>
      </c>
      <c r="AA166" s="4">
        <v>22</v>
      </c>
      <c r="AB166" s="4">
        <v>91</v>
      </c>
      <c r="AC166" s="4">
        <v>240</v>
      </c>
      <c r="AD166" s="4">
        <v>42</v>
      </c>
      <c r="AE166" s="4">
        <v>151</v>
      </c>
      <c r="AF166" s="4">
        <v>33</v>
      </c>
      <c r="AG166" s="4">
        <v>89</v>
      </c>
      <c r="AH166" s="4">
        <v>92</v>
      </c>
      <c r="AI166" s="4">
        <v>181</v>
      </c>
      <c r="AJ166" s="4">
        <v>83</v>
      </c>
      <c r="AK166" s="4">
        <v>33</v>
      </c>
      <c r="AL166" s="4">
        <v>129</v>
      </c>
      <c r="AM166" s="4">
        <v>66</v>
      </c>
      <c r="AN166" s="4">
        <v>1063</v>
      </c>
      <c r="AO166" s="4">
        <v>96</v>
      </c>
      <c r="AP166" s="4">
        <v>18</v>
      </c>
      <c r="AQ166" s="4">
        <v>49</v>
      </c>
      <c r="AR166" s="4">
        <v>26</v>
      </c>
      <c r="AS166" s="4">
        <v>73</v>
      </c>
      <c r="AT166" s="4">
        <v>376</v>
      </c>
      <c r="AU166" s="4">
        <v>146</v>
      </c>
      <c r="AV166" s="4">
        <v>15</v>
      </c>
      <c r="AW166" s="4">
        <v>155</v>
      </c>
      <c r="AX166" s="4">
        <v>361</v>
      </c>
      <c r="AY166" s="4">
        <v>9</v>
      </c>
      <c r="AZ166" s="4">
        <v>80</v>
      </c>
      <c r="BA166" s="4">
        <v>52</v>
      </c>
      <c r="BB166" s="4">
        <v>11</v>
      </c>
      <c r="BC166" s="4">
        <v>9</v>
      </c>
      <c r="BD166" s="4">
        <v>60</v>
      </c>
      <c r="BE166" s="4">
        <v>0</v>
      </c>
      <c r="BF166" s="4">
        <v>0</v>
      </c>
      <c r="BG166" s="4">
        <v>0</v>
      </c>
      <c r="BH166" s="4">
        <v>0</v>
      </c>
      <c r="BI166" s="4">
        <v>15</v>
      </c>
      <c r="BJ166" s="4">
        <v>0</v>
      </c>
      <c r="BK166" s="4">
        <v>0</v>
      </c>
      <c r="BL166" s="4">
        <v>2</v>
      </c>
      <c r="BM166" s="4">
        <v>0</v>
      </c>
      <c r="BN166" s="4">
        <v>0</v>
      </c>
      <c r="BO166" s="4">
        <f t="shared" si="29"/>
        <v>86</v>
      </c>
      <c r="BP166" s="4">
        <v>153</v>
      </c>
      <c r="BQ166" s="4">
        <f t="shared" si="30"/>
        <v>294</v>
      </c>
      <c r="BR166" s="27">
        <v>9395</v>
      </c>
      <c r="BS166" s="4">
        <f t="shared" si="31"/>
        <v>9395</v>
      </c>
      <c r="BT166" s="3">
        <v>0</v>
      </c>
      <c r="BU166" s="28">
        <f>DATEVALUE("01-27-96")</f>
        <v>35091</v>
      </c>
      <c r="BW166" s="4">
        <f t="shared" si="33"/>
        <v>122768</v>
      </c>
      <c r="BX166" s="22">
        <f t="shared" si="40"/>
        <v>-3.1920262427453938E-2</v>
      </c>
      <c r="BY166" s="4">
        <v>3853</v>
      </c>
      <c r="BZ166" s="4">
        <f t="shared" si="39"/>
        <v>5542</v>
      </c>
      <c r="CA166" s="4">
        <f t="shared" si="41"/>
        <v>44077</v>
      </c>
      <c r="CD166" s="4">
        <f t="shared" si="34"/>
        <v>30493</v>
      </c>
      <c r="CE166" s="4">
        <f t="shared" si="35"/>
        <v>13970</v>
      </c>
      <c r="CF166" s="4">
        <f t="shared" si="36"/>
        <v>5280</v>
      </c>
      <c r="CG166" s="4">
        <f t="shared" si="37"/>
        <v>3905</v>
      </c>
      <c r="CH166" s="4">
        <f t="shared" si="38"/>
        <v>4542</v>
      </c>
      <c r="CZ166" s="70">
        <v>35065</v>
      </c>
      <c r="DA166" s="5">
        <f t="shared" si="27"/>
        <v>10500.305555555555</v>
      </c>
      <c r="DB166" s="5">
        <f t="shared" si="32"/>
        <v>10230.666666666666</v>
      </c>
      <c r="DC166" s="72">
        <f t="shared" si="28"/>
        <v>9395</v>
      </c>
    </row>
    <row r="167" spans="2:107" x14ac:dyDescent="0.3">
      <c r="B167" s="32" t="s">
        <v>244</v>
      </c>
      <c r="C167" s="19" t="s">
        <v>444</v>
      </c>
      <c r="D167" s="4">
        <v>26</v>
      </c>
      <c r="E167" s="4">
        <v>229</v>
      </c>
      <c r="F167" s="4">
        <v>238</v>
      </c>
      <c r="G167" s="4">
        <v>29</v>
      </c>
      <c r="H167" s="4">
        <v>2014</v>
      </c>
      <c r="I167" s="4">
        <v>236</v>
      </c>
      <c r="J167" s="4">
        <v>51</v>
      </c>
      <c r="K167" s="4">
        <v>4</v>
      </c>
      <c r="L167" s="4">
        <v>183</v>
      </c>
      <c r="M167" s="4">
        <v>85</v>
      </c>
      <c r="N167" s="4">
        <v>145</v>
      </c>
      <c r="O167" s="4">
        <v>330</v>
      </c>
      <c r="P167" s="4">
        <v>165</v>
      </c>
      <c r="Q167" s="4">
        <v>54</v>
      </c>
      <c r="R167" s="4">
        <v>59</v>
      </c>
      <c r="S167" s="4">
        <v>76</v>
      </c>
      <c r="T167" s="4">
        <v>21</v>
      </c>
      <c r="U167" s="4">
        <v>53</v>
      </c>
      <c r="V167" s="4">
        <v>17</v>
      </c>
      <c r="W167" s="4">
        <v>72</v>
      </c>
      <c r="X167" s="4">
        <v>78</v>
      </c>
      <c r="Y167" s="4">
        <v>113</v>
      </c>
      <c r="Z167" s="4">
        <v>102</v>
      </c>
      <c r="AA167" s="4">
        <v>17</v>
      </c>
      <c r="AB167" s="4">
        <v>74</v>
      </c>
      <c r="AC167" s="4">
        <v>189</v>
      </c>
      <c r="AD167" s="4">
        <v>43</v>
      </c>
      <c r="AE167" s="4">
        <v>144</v>
      </c>
      <c r="AF167" s="4">
        <v>26</v>
      </c>
      <c r="AG167" s="4">
        <v>65</v>
      </c>
      <c r="AH167" s="4">
        <v>80</v>
      </c>
      <c r="AI167" s="4">
        <v>122</v>
      </c>
      <c r="AJ167" s="4">
        <v>90</v>
      </c>
      <c r="AK167" s="4">
        <v>29</v>
      </c>
      <c r="AL167" s="4">
        <v>104</v>
      </c>
      <c r="AM167" s="4">
        <v>61</v>
      </c>
      <c r="AN167" s="4">
        <v>1018</v>
      </c>
      <c r="AO167" s="4">
        <v>95</v>
      </c>
      <c r="AP167" s="4">
        <v>6</v>
      </c>
      <c r="AQ167" s="4">
        <v>53</v>
      </c>
      <c r="AR167" s="4">
        <v>22</v>
      </c>
      <c r="AS167" s="4">
        <v>55</v>
      </c>
      <c r="AT167" s="4">
        <v>367</v>
      </c>
      <c r="AU167" s="4">
        <v>129</v>
      </c>
      <c r="AV167" s="4">
        <v>10</v>
      </c>
      <c r="AW167" s="4">
        <v>141</v>
      </c>
      <c r="AX167" s="4">
        <v>308</v>
      </c>
      <c r="AY167" s="4">
        <v>12</v>
      </c>
      <c r="AZ167" s="4">
        <v>78</v>
      </c>
      <c r="BA167" s="4">
        <v>35</v>
      </c>
      <c r="BB167" s="4">
        <v>8</v>
      </c>
      <c r="BC167" s="4">
        <v>13</v>
      </c>
      <c r="BD167" s="4">
        <v>51</v>
      </c>
      <c r="BE167" s="4">
        <v>1</v>
      </c>
      <c r="BF167" s="4">
        <v>0</v>
      </c>
      <c r="BG167" s="4">
        <v>0</v>
      </c>
      <c r="BH167" s="4">
        <v>0</v>
      </c>
      <c r="BI167" s="4">
        <v>14</v>
      </c>
      <c r="BJ167" s="4">
        <v>0</v>
      </c>
      <c r="BK167" s="4">
        <v>7</v>
      </c>
      <c r="BL167" s="4">
        <v>1</v>
      </c>
      <c r="BM167" s="4">
        <v>0</v>
      </c>
      <c r="BN167" s="4">
        <v>0</v>
      </c>
      <c r="BO167" s="4">
        <f t="shared" si="29"/>
        <v>87</v>
      </c>
      <c r="BP167" s="4">
        <v>168</v>
      </c>
      <c r="BQ167" s="4">
        <f t="shared" si="30"/>
        <v>271</v>
      </c>
      <c r="BR167" s="27">
        <v>8287</v>
      </c>
      <c r="BS167" s="4">
        <f t="shared" si="31"/>
        <v>8287</v>
      </c>
      <c r="BT167" s="3">
        <v>0</v>
      </c>
      <c r="BU167" s="28">
        <f>DATEVALUE("02-24-96")</f>
        <v>35119</v>
      </c>
      <c r="BW167" s="4">
        <f t="shared" si="33"/>
        <v>122296</v>
      </c>
      <c r="BX167" s="22">
        <f t="shared" si="40"/>
        <v>-3.356171419991627E-2</v>
      </c>
      <c r="BY167" s="4">
        <v>8967</v>
      </c>
      <c r="BZ167" s="4">
        <f t="shared" si="39"/>
        <v>-680</v>
      </c>
      <c r="CA167" s="4">
        <f t="shared" si="41"/>
        <v>39855</v>
      </c>
      <c r="CD167" s="4">
        <f t="shared" si="34"/>
        <v>30245</v>
      </c>
      <c r="CE167" s="4">
        <f t="shared" si="35"/>
        <v>13984</v>
      </c>
      <c r="CF167" s="4">
        <f t="shared" si="36"/>
        <v>5274</v>
      </c>
      <c r="CG167" s="4">
        <f t="shared" si="37"/>
        <v>3897</v>
      </c>
      <c r="CH167" s="4">
        <f t="shared" si="38"/>
        <v>4570</v>
      </c>
      <c r="CZ167" s="70">
        <v>35096</v>
      </c>
      <c r="DA167" s="5">
        <f t="shared" ref="DA167:DA230" si="42">AVERAGE(BS132:BS167)</f>
        <v>10463.583333333334</v>
      </c>
      <c r="DB167" s="5">
        <f t="shared" si="32"/>
        <v>10191.333333333334</v>
      </c>
      <c r="DC167" s="72">
        <f t="shared" ref="DC167:DC230" si="43">BS167</f>
        <v>8287</v>
      </c>
    </row>
    <row r="168" spans="2:107" x14ac:dyDescent="0.3">
      <c r="B168" s="32" t="s">
        <v>245</v>
      </c>
      <c r="C168" s="19" t="s">
        <v>445</v>
      </c>
      <c r="D168" s="4">
        <v>70</v>
      </c>
      <c r="E168" s="4">
        <v>332</v>
      </c>
      <c r="F168" s="4">
        <v>347</v>
      </c>
      <c r="G168" s="4">
        <v>41</v>
      </c>
      <c r="H168" s="4">
        <v>2812</v>
      </c>
      <c r="I168" s="4">
        <v>318</v>
      </c>
      <c r="J168" s="4">
        <v>62</v>
      </c>
      <c r="K168" s="4">
        <v>10</v>
      </c>
      <c r="L168" s="4">
        <v>289</v>
      </c>
      <c r="M168" s="4">
        <v>139</v>
      </c>
      <c r="N168" s="4">
        <v>192</v>
      </c>
      <c r="O168" s="4">
        <v>481</v>
      </c>
      <c r="P168" s="4">
        <v>221</v>
      </c>
      <c r="Q168" s="4">
        <v>90</v>
      </c>
      <c r="R168" s="4">
        <v>70</v>
      </c>
      <c r="S168" s="4">
        <v>108</v>
      </c>
      <c r="T168" s="4">
        <v>26</v>
      </c>
      <c r="U168" s="4">
        <v>67</v>
      </c>
      <c r="V168" s="4">
        <v>19</v>
      </c>
      <c r="W168" s="4">
        <v>83</v>
      </c>
      <c r="X168" s="4">
        <v>100</v>
      </c>
      <c r="Y168" s="4">
        <v>196</v>
      </c>
      <c r="Z168" s="4">
        <v>149</v>
      </c>
      <c r="AA168" s="4">
        <v>29</v>
      </c>
      <c r="AB168" s="4">
        <v>112</v>
      </c>
      <c r="AC168" s="4">
        <v>313</v>
      </c>
      <c r="AD168" s="4">
        <v>65</v>
      </c>
      <c r="AE168" s="4">
        <v>227</v>
      </c>
      <c r="AF168" s="4">
        <v>35</v>
      </c>
      <c r="AG168" s="4">
        <v>80</v>
      </c>
      <c r="AH168" s="4">
        <v>100</v>
      </c>
      <c r="AI168" s="4">
        <v>231</v>
      </c>
      <c r="AJ168" s="4">
        <v>113</v>
      </c>
      <c r="AK168" s="4">
        <v>38</v>
      </c>
      <c r="AL168" s="4">
        <v>134</v>
      </c>
      <c r="AM168" s="4">
        <v>87</v>
      </c>
      <c r="AN168" s="4">
        <v>1467</v>
      </c>
      <c r="AO168" s="4">
        <v>129</v>
      </c>
      <c r="AP168" s="4">
        <v>15</v>
      </c>
      <c r="AQ168" s="4">
        <v>53</v>
      </c>
      <c r="AR168" s="4">
        <v>33</v>
      </c>
      <c r="AS168" s="4">
        <v>91</v>
      </c>
      <c r="AT168" s="4">
        <v>481</v>
      </c>
      <c r="AU168" s="4">
        <v>201</v>
      </c>
      <c r="AV168" s="4">
        <v>15</v>
      </c>
      <c r="AW168" s="4">
        <v>199</v>
      </c>
      <c r="AX168" s="4">
        <v>478</v>
      </c>
      <c r="AY168" s="4">
        <v>17</v>
      </c>
      <c r="AZ168" s="4">
        <v>83</v>
      </c>
      <c r="BA168" s="4">
        <v>49</v>
      </c>
      <c r="BB168" s="4">
        <v>13</v>
      </c>
      <c r="BC168" s="4">
        <v>23</v>
      </c>
      <c r="BD168" s="4">
        <v>86</v>
      </c>
      <c r="BE168" s="4">
        <v>3</v>
      </c>
      <c r="BF168" s="4">
        <v>1</v>
      </c>
      <c r="BG168" s="4">
        <v>0</v>
      </c>
      <c r="BH168" s="4">
        <v>1</v>
      </c>
      <c r="BI168" s="4">
        <v>13</v>
      </c>
      <c r="BJ168" s="4">
        <v>0</v>
      </c>
      <c r="BK168" s="4">
        <v>6</v>
      </c>
      <c r="BL168" s="4">
        <v>0</v>
      </c>
      <c r="BM168" s="4">
        <v>1</v>
      </c>
      <c r="BN168" s="4">
        <v>0</v>
      </c>
      <c r="BO168" s="4">
        <f t="shared" si="29"/>
        <v>134</v>
      </c>
      <c r="BP168" s="4">
        <v>208</v>
      </c>
      <c r="BQ168" s="4">
        <f t="shared" si="30"/>
        <v>333</v>
      </c>
      <c r="BR168" s="27">
        <v>11785</v>
      </c>
      <c r="BS168" s="4">
        <f t="shared" si="31"/>
        <v>11785</v>
      </c>
      <c r="BT168" s="3">
        <v>0</v>
      </c>
      <c r="BU168" s="28">
        <f>DATEVALUE("03-30-96")</f>
        <v>35154</v>
      </c>
      <c r="BW168" s="4">
        <f t="shared" si="33"/>
        <v>124881</v>
      </c>
      <c r="BX168" s="22">
        <f t="shared" si="40"/>
        <v>-1.0765209125475295E-2</v>
      </c>
      <c r="BY168" s="4">
        <v>10098</v>
      </c>
      <c r="BZ168" s="4">
        <f t="shared" si="39"/>
        <v>1687</v>
      </c>
      <c r="CA168" s="4">
        <f t="shared" si="41"/>
        <v>38270</v>
      </c>
      <c r="CD168" s="4">
        <f t="shared" si="34"/>
        <v>30687</v>
      </c>
      <c r="CE168" s="4">
        <f t="shared" si="35"/>
        <v>14341</v>
      </c>
      <c r="CF168" s="4">
        <f t="shared" si="36"/>
        <v>5398</v>
      </c>
      <c r="CG168" s="4">
        <f t="shared" si="37"/>
        <v>3974</v>
      </c>
      <c r="CH168" s="4">
        <f t="shared" si="38"/>
        <v>4681</v>
      </c>
      <c r="CZ168" s="70">
        <v>35125</v>
      </c>
      <c r="DA168" s="5">
        <f t="shared" si="42"/>
        <v>10513.722222222223</v>
      </c>
      <c r="DB168" s="5">
        <f t="shared" si="32"/>
        <v>10406.75</v>
      </c>
      <c r="DC168" s="72">
        <f t="shared" si="43"/>
        <v>11785</v>
      </c>
    </row>
    <row r="169" spans="2:107" x14ac:dyDescent="0.3">
      <c r="B169" s="32" t="s">
        <v>246</v>
      </c>
      <c r="C169" s="19" t="s">
        <v>446</v>
      </c>
      <c r="D169" s="4">
        <v>49</v>
      </c>
      <c r="E169" s="4">
        <v>272</v>
      </c>
      <c r="F169" s="4">
        <v>300</v>
      </c>
      <c r="G169" s="4">
        <v>49</v>
      </c>
      <c r="H169" s="4">
        <v>2081</v>
      </c>
      <c r="I169" s="4">
        <v>270</v>
      </c>
      <c r="J169" s="4">
        <v>46</v>
      </c>
      <c r="K169" s="4">
        <v>12</v>
      </c>
      <c r="L169" s="4">
        <v>253</v>
      </c>
      <c r="M169" s="4">
        <v>104</v>
      </c>
      <c r="N169" s="4">
        <v>148</v>
      </c>
      <c r="O169" s="4">
        <v>335</v>
      </c>
      <c r="P169" s="4">
        <v>166</v>
      </c>
      <c r="Q169" s="4">
        <v>64</v>
      </c>
      <c r="R169" s="4">
        <v>55</v>
      </c>
      <c r="S169" s="4">
        <v>63</v>
      </c>
      <c r="T169" s="4">
        <v>27</v>
      </c>
      <c r="U169" s="4">
        <v>44</v>
      </c>
      <c r="V169" s="4">
        <v>17</v>
      </c>
      <c r="W169" s="4">
        <v>62</v>
      </c>
      <c r="X169" s="4">
        <v>77</v>
      </c>
      <c r="Y169" s="4">
        <v>147</v>
      </c>
      <c r="Z169" s="4">
        <v>113</v>
      </c>
      <c r="AA169" s="4">
        <v>16</v>
      </c>
      <c r="AB169" s="4">
        <v>87</v>
      </c>
      <c r="AC169" s="4">
        <v>253</v>
      </c>
      <c r="AD169" s="4">
        <v>41</v>
      </c>
      <c r="AE169" s="4">
        <v>171</v>
      </c>
      <c r="AF169" s="4">
        <v>25</v>
      </c>
      <c r="AG169" s="4">
        <v>54</v>
      </c>
      <c r="AH169" s="4">
        <v>66</v>
      </c>
      <c r="AI169" s="4">
        <v>144</v>
      </c>
      <c r="AJ169" s="4">
        <v>78</v>
      </c>
      <c r="AK169" s="4">
        <v>16</v>
      </c>
      <c r="AL169" s="4">
        <v>107</v>
      </c>
      <c r="AM169" s="4">
        <v>62</v>
      </c>
      <c r="AN169" s="4">
        <v>1074</v>
      </c>
      <c r="AO169" s="4">
        <v>83</v>
      </c>
      <c r="AP169" s="4">
        <v>5</v>
      </c>
      <c r="AQ169" s="4">
        <v>56</v>
      </c>
      <c r="AR169" s="4">
        <v>41</v>
      </c>
      <c r="AS169" s="4">
        <v>55</v>
      </c>
      <c r="AT169" s="4">
        <v>391</v>
      </c>
      <c r="AU169" s="4">
        <v>152</v>
      </c>
      <c r="AV169" s="4">
        <v>13</v>
      </c>
      <c r="AW169" s="4">
        <v>125</v>
      </c>
      <c r="AX169" s="4">
        <v>336</v>
      </c>
      <c r="AY169" s="4">
        <v>8</v>
      </c>
      <c r="AZ169" s="4">
        <v>80</v>
      </c>
      <c r="BA169" s="4">
        <v>44</v>
      </c>
      <c r="BB169" s="4">
        <v>11</v>
      </c>
      <c r="BC169" s="4">
        <v>11</v>
      </c>
      <c r="BD169" s="4">
        <v>71</v>
      </c>
      <c r="BE169" s="4">
        <v>0</v>
      </c>
      <c r="BF169" s="4">
        <v>0</v>
      </c>
      <c r="BG169" s="4">
        <v>0</v>
      </c>
      <c r="BH169" s="4">
        <v>1</v>
      </c>
      <c r="BI169" s="4">
        <v>14</v>
      </c>
      <c r="BJ169" s="4">
        <v>0</v>
      </c>
      <c r="BK169" s="4">
        <v>2</v>
      </c>
      <c r="BL169" s="4">
        <v>0</v>
      </c>
      <c r="BM169" s="4">
        <v>0</v>
      </c>
      <c r="BN169" s="4">
        <v>0</v>
      </c>
      <c r="BO169" s="4">
        <f t="shared" si="29"/>
        <v>99</v>
      </c>
      <c r="BP169" s="4">
        <v>166</v>
      </c>
      <c r="BQ169" s="4">
        <f t="shared" si="30"/>
        <v>299</v>
      </c>
      <c r="BR169" s="27">
        <v>8912</v>
      </c>
      <c r="BS169" s="4">
        <f t="shared" si="31"/>
        <v>8912</v>
      </c>
      <c r="BT169" s="3">
        <v>0</v>
      </c>
      <c r="BU169" s="28">
        <f>DATEVALUE("04-27-96")</f>
        <v>35182</v>
      </c>
      <c r="BW169" s="4">
        <f t="shared" si="33"/>
        <v>122438</v>
      </c>
      <c r="BX169" s="22">
        <f t="shared" si="40"/>
        <v>-2.9625285315749483E-2</v>
      </c>
      <c r="BY169" s="4">
        <v>5793</v>
      </c>
      <c r="BZ169" s="4">
        <f t="shared" si="39"/>
        <v>3119</v>
      </c>
      <c r="CA169" s="4">
        <f t="shared" si="41"/>
        <v>40101</v>
      </c>
      <c r="CD169" s="4">
        <f t="shared" si="34"/>
        <v>29917</v>
      </c>
      <c r="CE169" s="4">
        <f t="shared" si="35"/>
        <v>14094</v>
      </c>
      <c r="CF169" s="4">
        <f t="shared" si="36"/>
        <v>5320</v>
      </c>
      <c r="CG169" s="4">
        <f t="shared" si="37"/>
        <v>3925</v>
      </c>
      <c r="CH169" s="4">
        <f t="shared" si="38"/>
        <v>4584</v>
      </c>
      <c r="CZ169" s="70">
        <v>35156</v>
      </c>
      <c r="DA169" s="5">
        <f t="shared" si="42"/>
        <v>10501.416666666666</v>
      </c>
      <c r="DB169" s="5">
        <f t="shared" si="32"/>
        <v>10203.166666666666</v>
      </c>
      <c r="DC169" s="72">
        <f t="shared" si="43"/>
        <v>8912</v>
      </c>
    </row>
    <row r="170" spans="2:107" x14ac:dyDescent="0.3">
      <c r="B170" s="32" t="s">
        <v>247</v>
      </c>
      <c r="C170" s="19" t="s">
        <v>447</v>
      </c>
      <c r="D170" s="4">
        <v>47</v>
      </c>
      <c r="E170" s="4">
        <v>239</v>
      </c>
      <c r="F170" s="4">
        <v>287</v>
      </c>
      <c r="G170" s="4">
        <v>27</v>
      </c>
      <c r="H170" s="4">
        <v>2118</v>
      </c>
      <c r="I170" s="4">
        <v>250</v>
      </c>
      <c r="J170" s="4">
        <v>44</v>
      </c>
      <c r="K170" s="4">
        <v>12</v>
      </c>
      <c r="L170" s="4">
        <v>213</v>
      </c>
      <c r="M170" s="4">
        <v>105</v>
      </c>
      <c r="N170" s="4">
        <v>171</v>
      </c>
      <c r="O170" s="4">
        <v>350</v>
      </c>
      <c r="P170" s="4">
        <v>162</v>
      </c>
      <c r="Q170" s="4">
        <v>75</v>
      </c>
      <c r="R170" s="4">
        <v>56</v>
      </c>
      <c r="S170" s="4">
        <v>78</v>
      </c>
      <c r="T170" s="4">
        <v>30</v>
      </c>
      <c r="U170" s="4">
        <v>54</v>
      </c>
      <c r="V170" s="4">
        <v>17</v>
      </c>
      <c r="W170" s="4">
        <v>69</v>
      </c>
      <c r="X170" s="4">
        <v>96</v>
      </c>
      <c r="Y170" s="4">
        <v>128</v>
      </c>
      <c r="Z170" s="4">
        <v>116</v>
      </c>
      <c r="AA170" s="4">
        <v>25</v>
      </c>
      <c r="AB170" s="4">
        <v>78</v>
      </c>
      <c r="AC170" s="4">
        <v>223</v>
      </c>
      <c r="AD170" s="4">
        <v>46</v>
      </c>
      <c r="AE170" s="4">
        <v>194</v>
      </c>
      <c r="AF170" s="4">
        <v>27</v>
      </c>
      <c r="AG170" s="4">
        <v>54</v>
      </c>
      <c r="AH170" s="4">
        <v>77</v>
      </c>
      <c r="AI170" s="4">
        <v>150</v>
      </c>
      <c r="AJ170" s="4">
        <v>87</v>
      </c>
      <c r="AK170" s="4">
        <v>27</v>
      </c>
      <c r="AL170" s="4">
        <v>111</v>
      </c>
      <c r="AM170" s="4">
        <v>75</v>
      </c>
      <c r="AN170" s="4">
        <v>1122</v>
      </c>
      <c r="AO170" s="4">
        <v>92</v>
      </c>
      <c r="AP170" s="4">
        <v>14</v>
      </c>
      <c r="AQ170" s="4">
        <v>33</v>
      </c>
      <c r="AR170" s="4">
        <v>24</v>
      </c>
      <c r="AS170" s="4">
        <v>61</v>
      </c>
      <c r="AT170" s="4">
        <v>378</v>
      </c>
      <c r="AU170" s="4">
        <v>153</v>
      </c>
      <c r="AV170" s="4">
        <v>16</v>
      </c>
      <c r="AW170" s="4">
        <v>120</v>
      </c>
      <c r="AX170" s="4">
        <v>383</v>
      </c>
      <c r="AY170" s="4">
        <v>14</v>
      </c>
      <c r="AZ170" s="4">
        <v>77</v>
      </c>
      <c r="BA170" s="4">
        <v>40</v>
      </c>
      <c r="BB170" s="4">
        <v>7</v>
      </c>
      <c r="BC170" s="4">
        <v>11</v>
      </c>
      <c r="BD170" s="4">
        <v>61</v>
      </c>
      <c r="BE170" s="4">
        <v>0</v>
      </c>
      <c r="BF170" s="4">
        <v>0</v>
      </c>
      <c r="BG170" s="4">
        <v>0</v>
      </c>
      <c r="BH170" s="4">
        <v>0</v>
      </c>
      <c r="BI170" s="4">
        <v>0</v>
      </c>
      <c r="BJ170" s="4">
        <v>0</v>
      </c>
      <c r="BK170" s="4">
        <v>8</v>
      </c>
      <c r="BL170" s="4">
        <v>3</v>
      </c>
      <c r="BM170" s="4">
        <v>0</v>
      </c>
      <c r="BN170" s="4">
        <v>0</v>
      </c>
      <c r="BO170" s="4">
        <f t="shared" si="29"/>
        <v>83</v>
      </c>
      <c r="BP170" s="4">
        <v>190</v>
      </c>
      <c r="BQ170" s="4">
        <f t="shared" si="30"/>
        <v>316</v>
      </c>
      <c r="BR170" s="27">
        <v>9041</v>
      </c>
      <c r="BS170" s="4">
        <f t="shared" si="31"/>
        <v>9041</v>
      </c>
      <c r="BT170" s="3">
        <v>0</v>
      </c>
      <c r="BU170" s="28">
        <f>DATEVALUE("05-25-96")</f>
        <v>35210</v>
      </c>
      <c r="BW170" s="4">
        <f t="shared" si="33"/>
        <v>122792</v>
      </c>
      <c r="BX170" s="22">
        <f t="shared" si="40"/>
        <v>-2.3592744853251024E-2</v>
      </c>
      <c r="BY170" s="4">
        <v>8045</v>
      </c>
      <c r="BZ170" s="4">
        <f t="shared" si="39"/>
        <v>996</v>
      </c>
      <c r="CA170" s="4">
        <f t="shared" si="41"/>
        <v>36448</v>
      </c>
      <c r="CD170" s="4">
        <f t="shared" si="34"/>
        <v>29780</v>
      </c>
      <c r="CE170" s="4">
        <f t="shared" si="35"/>
        <v>14246</v>
      </c>
      <c r="CF170" s="4">
        <f t="shared" si="36"/>
        <v>5321</v>
      </c>
      <c r="CG170" s="4">
        <f t="shared" si="37"/>
        <v>3951</v>
      </c>
      <c r="CH170" s="4">
        <f t="shared" si="38"/>
        <v>4607</v>
      </c>
      <c r="CZ170" s="70">
        <v>35186</v>
      </c>
      <c r="DA170" s="5">
        <f t="shared" si="42"/>
        <v>10442.416666666666</v>
      </c>
      <c r="DB170" s="5">
        <f t="shared" si="32"/>
        <v>10232.666666666666</v>
      </c>
      <c r="DC170" s="72">
        <f t="shared" si="43"/>
        <v>9041</v>
      </c>
    </row>
    <row r="171" spans="2:107" x14ac:dyDescent="0.3">
      <c r="B171" s="32" t="s">
        <v>248</v>
      </c>
      <c r="C171" s="19" t="s">
        <v>448</v>
      </c>
      <c r="D171" s="4">
        <v>57</v>
      </c>
      <c r="E171" s="4">
        <v>301</v>
      </c>
      <c r="F171" s="4">
        <v>443</v>
      </c>
      <c r="G171" s="4">
        <v>54</v>
      </c>
      <c r="H171" s="4">
        <v>2782</v>
      </c>
      <c r="I171" s="4">
        <v>378</v>
      </c>
      <c r="J171" s="4">
        <v>72</v>
      </c>
      <c r="K171" s="4">
        <v>19</v>
      </c>
      <c r="L171" s="4">
        <v>332</v>
      </c>
      <c r="M171" s="4">
        <v>132</v>
      </c>
      <c r="N171" s="4">
        <v>207</v>
      </c>
      <c r="O171" s="4">
        <v>421</v>
      </c>
      <c r="P171" s="4">
        <v>246</v>
      </c>
      <c r="Q171" s="4">
        <v>104</v>
      </c>
      <c r="R171" s="4">
        <v>70</v>
      </c>
      <c r="S171" s="4">
        <v>129</v>
      </c>
      <c r="T171" s="4">
        <v>45</v>
      </c>
      <c r="U171" s="4">
        <v>72</v>
      </c>
      <c r="V171" s="4">
        <v>26</v>
      </c>
      <c r="W171" s="4">
        <v>88</v>
      </c>
      <c r="X171" s="4">
        <v>141</v>
      </c>
      <c r="Y171" s="4">
        <v>194</v>
      </c>
      <c r="Z171" s="4">
        <v>185</v>
      </c>
      <c r="AA171" s="4">
        <v>23</v>
      </c>
      <c r="AB171" s="4">
        <v>117</v>
      </c>
      <c r="AC171" s="4">
        <v>325</v>
      </c>
      <c r="AD171" s="4">
        <v>61</v>
      </c>
      <c r="AE171" s="4">
        <v>242</v>
      </c>
      <c r="AF171" s="4">
        <v>39</v>
      </c>
      <c r="AG171" s="4">
        <v>112</v>
      </c>
      <c r="AH171" s="4">
        <v>121</v>
      </c>
      <c r="AI171" s="4">
        <v>266</v>
      </c>
      <c r="AJ171" s="4">
        <v>105</v>
      </c>
      <c r="AK171" s="4">
        <v>39</v>
      </c>
      <c r="AL171" s="4">
        <v>142</v>
      </c>
      <c r="AM171" s="4">
        <v>96</v>
      </c>
      <c r="AN171" s="4">
        <v>1461</v>
      </c>
      <c r="AO171" s="4">
        <v>141</v>
      </c>
      <c r="AP171" s="4">
        <v>14</v>
      </c>
      <c r="AQ171" s="4">
        <v>65</v>
      </c>
      <c r="AR171" s="4">
        <v>50</v>
      </c>
      <c r="AS171" s="4">
        <v>114</v>
      </c>
      <c r="AT171" s="4">
        <v>568</v>
      </c>
      <c r="AU171" s="4">
        <v>195</v>
      </c>
      <c r="AV171" s="4">
        <v>17</v>
      </c>
      <c r="AW171" s="4">
        <v>191</v>
      </c>
      <c r="AX171" s="4">
        <v>423</v>
      </c>
      <c r="AY171" s="4">
        <v>18</v>
      </c>
      <c r="AZ171" s="4">
        <v>100</v>
      </c>
      <c r="BA171" s="4">
        <v>53</v>
      </c>
      <c r="BB171" s="4">
        <v>15</v>
      </c>
      <c r="BC171" s="4">
        <v>23</v>
      </c>
      <c r="BD171" s="4">
        <v>83</v>
      </c>
      <c r="BE171" s="4">
        <v>2</v>
      </c>
      <c r="BF171" s="4">
        <v>0</v>
      </c>
      <c r="BG171" s="4">
        <v>1</v>
      </c>
      <c r="BH171" s="4">
        <v>3</v>
      </c>
      <c r="BI171" s="4">
        <v>34</v>
      </c>
      <c r="BJ171" s="4">
        <v>1</v>
      </c>
      <c r="BK171" s="4">
        <v>18</v>
      </c>
      <c r="BL171" s="4">
        <v>1</v>
      </c>
      <c r="BM171" s="4">
        <v>0</v>
      </c>
      <c r="BN171" s="4">
        <v>0</v>
      </c>
      <c r="BO171" s="4">
        <f t="shared" ref="BO171:BO234" si="44">SUM(BC171:BN171)</f>
        <v>166</v>
      </c>
      <c r="BP171" s="4">
        <v>237</v>
      </c>
      <c r="BQ171" s="4">
        <f t="shared" ref="BQ171:BQ234" si="45">BR171-SUM(D171:BN171,BP171)</f>
        <v>445</v>
      </c>
      <c r="BR171" s="27">
        <v>12459</v>
      </c>
      <c r="BS171" s="4">
        <f t="shared" si="31"/>
        <v>12459</v>
      </c>
      <c r="BT171" s="3">
        <v>0</v>
      </c>
      <c r="BU171" s="28">
        <f>DATEVALUE("06-29-96")</f>
        <v>35245</v>
      </c>
      <c r="BW171" s="4">
        <f t="shared" si="33"/>
        <v>125597</v>
      </c>
      <c r="BX171" s="22">
        <f t="shared" si="40"/>
        <v>-9.1478935980648934E-4</v>
      </c>
      <c r="BY171" s="4">
        <v>6611</v>
      </c>
      <c r="BZ171" s="4">
        <f t="shared" si="39"/>
        <v>5848</v>
      </c>
      <c r="CA171" s="4">
        <f t="shared" si="41"/>
        <v>37262</v>
      </c>
      <c r="CD171" s="4">
        <f t="shared" si="34"/>
        <v>30186</v>
      </c>
      <c r="CE171" s="4">
        <f t="shared" si="35"/>
        <v>14626</v>
      </c>
      <c r="CF171" s="4">
        <f t="shared" si="36"/>
        <v>5455</v>
      </c>
      <c r="CG171" s="4">
        <f t="shared" si="37"/>
        <v>4028</v>
      </c>
      <c r="CH171" s="4">
        <f t="shared" si="38"/>
        <v>4651</v>
      </c>
      <c r="CZ171" s="70">
        <v>35217</v>
      </c>
      <c r="DA171" s="5">
        <f t="shared" si="42"/>
        <v>10520.777777777777</v>
      </c>
      <c r="DB171" s="5">
        <f t="shared" si="32"/>
        <v>10466.416666666666</v>
      </c>
      <c r="DC171" s="72">
        <f t="shared" si="43"/>
        <v>12459</v>
      </c>
    </row>
    <row r="172" spans="2:107" x14ac:dyDescent="0.3">
      <c r="B172" s="32" t="s">
        <v>249</v>
      </c>
      <c r="C172" s="19" t="s">
        <v>462</v>
      </c>
      <c r="D172" s="4">
        <v>53</v>
      </c>
      <c r="E172" s="4">
        <v>273</v>
      </c>
      <c r="F172" s="4">
        <v>358</v>
      </c>
      <c r="G172" s="4">
        <v>49</v>
      </c>
      <c r="H172" s="4">
        <v>2499</v>
      </c>
      <c r="I172" s="4">
        <v>337</v>
      </c>
      <c r="J172" s="4">
        <v>55</v>
      </c>
      <c r="K172" s="4">
        <v>13</v>
      </c>
      <c r="L172" s="4">
        <v>290</v>
      </c>
      <c r="M172" s="4">
        <v>106</v>
      </c>
      <c r="N172" s="4">
        <v>195</v>
      </c>
      <c r="O172" s="4">
        <v>447</v>
      </c>
      <c r="P172" s="4">
        <v>236</v>
      </c>
      <c r="Q172" s="4">
        <v>62</v>
      </c>
      <c r="R172" s="4">
        <v>55</v>
      </c>
      <c r="S172" s="4">
        <v>88</v>
      </c>
      <c r="T172" s="4">
        <v>40</v>
      </c>
      <c r="U172" s="4">
        <v>70</v>
      </c>
      <c r="V172" s="4">
        <v>27</v>
      </c>
      <c r="W172" s="4">
        <v>103</v>
      </c>
      <c r="X172" s="4">
        <v>93</v>
      </c>
      <c r="Y172" s="4">
        <v>183</v>
      </c>
      <c r="Z172" s="4">
        <v>165</v>
      </c>
      <c r="AA172" s="4">
        <v>26</v>
      </c>
      <c r="AB172" s="4">
        <v>94</v>
      </c>
      <c r="AC172" s="4">
        <v>239</v>
      </c>
      <c r="AD172" s="4">
        <v>44</v>
      </c>
      <c r="AE172" s="4">
        <v>202</v>
      </c>
      <c r="AF172" s="4">
        <v>30</v>
      </c>
      <c r="AG172" s="4">
        <v>94</v>
      </c>
      <c r="AH172" s="4">
        <v>92</v>
      </c>
      <c r="AI172" s="4">
        <v>190</v>
      </c>
      <c r="AJ172" s="4">
        <v>110</v>
      </c>
      <c r="AK172" s="4">
        <v>32</v>
      </c>
      <c r="AL172" s="4">
        <v>164</v>
      </c>
      <c r="AM172" s="4">
        <v>89</v>
      </c>
      <c r="AN172" s="4">
        <v>1187</v>
      </c>
      <c r="AO172" s="4">
        <v>127</v>
      </c>
      <c r="AP172" s="4">
        <v>16</v>
      </c>
      <c r="AQ172" s="4">
        <v>56</v>
      </c>
      <c r="AR172" s="4">
        <v>38</v>
      </c>
      <c r="AS172" s="4">
        <v>97</v>
      </c>
      <c r="AT172" s="4">
        <v>474</v>
      </c>
      <c r="AU172" s="4">
        <v>178</v>
      </c>
      <c r="AV172" s="4">
        <v>12</v>
      </c>
      <c r="AW172" s="4">
        <v>154</v>
      </c>
      <c r="AX172" s="4">
        <v>688</v>
      </c>
      <c r="AY172" s="4">
        <v>9</v>
      </c>
      <c r="AZ172" s="4">
        <v>101</v>
      </c>
      <c r="BA172" s="4">
        <v>53</v>
      </c>
      <c r="BB172" s="4">
        <v>18</v>
      </c>
      <c r="BC172" s="4">
        <v>12</v>
      </c>
      <c r="BD172" s="4">
        <v>80</v>
      </c>
      <c r="BE172" s="4">
        <v>3</v>
      </c>
      <c r="BF172" s="4">
        <v>0</v>
      </c>
      <c r="BG172" s="4">
        <v>0</v>
      </c>
      <c r="BH172" s="4">
        <v>1</v>
      </c>
      <c r="BI172" s="4">
        <v>14</v>
      </c>
      <c r="BJ172" s="4">
        <v>0</v>
      </c>
      <c r="BK172" s="4">
        <v>13</v>
      </c>
      <c r="BL172" s="4">
        <v>6</v>
      </c>
      <c r="BM172" s="4">
        <v>0</v>
      </c>
      <c r="BN172" s="4">
        <v>0</v>
      </c>
      <c r="BO172" s="4">
        <f t="shared" si="44"/>
        <v>129</v>
      </c>
      <c r="BP172" s="4">
        <v>103</v>
      </c>
      <c r="BQ172" s="4">
        <f t="shared" si="45"/>
        <v>474</v>
      </c>
      <c r="BR172" s="27">
        <v>11117</v>
      </c>
      <c r="BS172" s="4">
        <f t="shared" si="31"/>
        <v>11117</v>
      </c>
      <c r="BT172" s="3">
        <v>0</v>
      </c>
      <c r="BU172" s="28">
        <f>DATEVALUE("07-27-96")</f>
        <v>35273</v>
      </c>
      <c r="BW172" s="4">
        <f t="shared" si="33"/>
        <v>124537</v>
      </c>
      <c r="BX172" s="22">
        <f t="shared" si="40"/>
        <v>-5.7005532889956578E-3</v>
      </c>
      <c r="BY172" s="4">
        <v>7548</v>
      </c>
      <c r="BZ172" s="4">
        <f t="shared" si="39"/>
        <v>3569</v>
      </c>
      <c r="CA172" s="4">
        <f t="shared" si="41"/>
        <v>34845</v>
      </c>
      <c r="CD172" s="4">
        <f t="shared" si="34"/>
        <v>29632</v>
      </c>
      <c r="CE172" s="4">
        <f t="shared" si="35"/>
        <v>14550</v>
      </c>
      <c r="CF172" s="4">
        <f t="shared" si="36"/>
        <v>5368</v>
      </c>
      <c r="CG172" s="4">
        <f t="shared" si="37"/>
        <v>3965</v>
      </c>
      <c r="CH172" s="4">
        <f t="shared" si="38"/>
        <v>4662</v>
      </c>
      <c r="CZ172" s="70">
        <v>35247</v>
      </c>
      <c r="DA172" s="5">
        <f t="shared" si="42"/>
        <v>10469.805555555555</v>
      </c>
      <c r="DB172" s="5">
        <f t="shared" si="32"/>
        <v>10378.083333333334</v>
      </c>
      <c r="DC172" s="72">
        <f t="shared" si="43"/>
        <v>11117</v>
      </c>
    </row>
    <row r="173" spans="2:107" x14ac:dyDescent="0.3">
      <c r="B173" s="32" t="s">
        <v>250</v>
      </c>
      <c r="C173" s="19" t="s">
        <v>438</v>
      </c>
      <c r="D173" s="4">
        <v>75</v>
      </c>
      <c r="E173" s="4">
        <v>338</v>
      </c>
      <c r="F173" s="4">
        <v>522</v>
      </c>
      <c r="G173" s="4">
        <v>50</v>
      </c>
      <c r="H173" s="4">
        <v>3412</v>
      </c>
      <c r="I173" s="4">
        <v>393</v>
      </c>
      <c r="J173" s="4">
        <v>71</v>
      </c>
      <c r="K173" s="4">
        <v>15</v>
      </c>
      <c r="L173" s="4">
        <v>371</v>
      </c>
      <c r="M173" s="4">
        <v>146</v>
      </c>
      <c r="N173" s="4">
        <v>311</v>
      </c>
      <c r="O173" s="4">
        <v>512</v>
      </c>
      <c r="P173" s="4">
        <v>283</v>
      </c>
      <c r="Q173" s="4">
        <v>115</v>
      </c>
      <c r="R173" s="4">
        <v>110</v>
      </c>
      <c r="S173" s="4">
        <v>124</v>
      </c>
      <c r="T173" s="4">
        <v>57</v>
      </c>
      <c r="U173" s="4">
        <v>83</v>
      </c>
      <c r="V173" s="4">
        <v>29</v>
      </c>
      <c r="W173" s="4">
        <v>133</v>
      </c>
      <c r="X173" s="4">
        <v>157</v>
      </c>
      <c r="Y173" s="4">
        <v>219</v>
      </c>
      <c r="Z173" s="4">
        <v>244</v>
      </c>
      <c r="AA173" s="4">
        <v>32</v>
      </c>
      <c r="AB173" s="4">
        <v>142</v>
      </c>
      <c r="AC173" s="4">
        <v>322</v>
      </c>
      <c r="AD173" s="4">
        <v>92</v>
      </c>
      <c r="AE173" s="4">
        <v>247</v>
      </c>
      <c r="AF173" s="4">
        <v>51</v>
      </c>
      <c r="AG173" s="4">
        <v>131</v>
      </c>
      <c r="AH173" s="4">
        <v>161</v>
      </c>
      <c r="AI173" s="4">
        <v>296</v>
      </c>
      <c r="AJ173" s="4">
        <v>143</v>
      </c>
      <c r="AK173" s="4">
        <v>38</v>
      </c>
      <c r="AL173" s="4">
        <v>188</v>
      </c>
      <c r="AM173" s="4">
        <v>108</v>
      </c>
      <c r="AN173" s="4">
        <v>1644</v>
      </c>
      <c r="AO173" s="4">
        <v>154</v>
      </c>
      <c r="AP173" s="4">
        <v>18</v>
      </c>
      <c r="AQ173" s="4">
        <v>88</v>
      </c>
      <c r="AR173" s="4">
        <v>59</v>
      </c>
      <c r="AS173" s="4">
        <v>102</v>
      </c>
      <c r="AT173" s="4">
        <v>667</v>
      </c>
      <c r="AU173" s="4">
        <v>221</v>
      </c>
      <c r="AV173" s="4">
        <v>23</v>
      </c>
      <c r="AW173" s="4">
        <v>296</v>
      </c>
      <c r="AX173" s="4">
        <v>1016</v>
      </c>
      <c r="AY173" s="4">
        <v>20</v>
      </c>
      <c r="AZ173" s="4">
        <v>137</v>
      </c>
      <c r="BA173" s="4">
        <v>53</v>
      </c>
      <c r="BB173" s="4">
        <v>12</v>
      </c>
      <c r="BC173" s="4">
        <v>31</v>
      </c>
      <c r="BD173" s="4">
        <v>96</v>
      </c>
      <c r="BE173" s="4">
        <v>0</v>
      </c>
      <c r="BF173" s="4">
        <v>0</v>
      </c>
      <c r="BG173" s="4">
        <v>0</v>
      </c>
      <c r="BH173" s="4">
        <v>4</v>
      </c>
      <c r="BI173" s="4">
        <v>36</v>
      </c>
      <c r="BJ173" s="4">
        <v>0</v>
      </c>
      <c r="BK173" s="4">
        <v>9</v>
      </c>
      <c r="BL173" s="4">
        <v>6</v>
      </c>
      <c r="BM173" s="4">
        <v>0</v>
      </c>
      <c r="BN173" s="4">
        <v>0</v>
      </c>
      <c r="BO173" s="4">
        <f t="shared" si="44"/>
        <v>182</v>
      </c>
      <c r="BP173" s="4">
        <v>71</v>
      </c>
      <c r="BQ173" s="4">
        <f t="shared" si="45"/>
        <v>680</v>
      </c>
      <c r="BR173" s="27">
        <v>15164</v>
      </c>
      <c r="BS173" s="4">
        <f t="shared" si="31"/>
        <v>15164</v>
      </c>
      <c r="BT173" s="3">
        <v>0</v>
      </c>
      <c r="BU173" s="28">
        <f>DATEVALUE("08-31-96")</f>
        <v>35308</v>
      </c>
      <c r="BW173" s="4">
        <f t="shared" si="33"/>
        <v>128821</v>
      </c>
      <c r="BX173" s="22">
        <f t="shared" si="40"/>
        <v>3.1550035633923557E-2</v>
      </c>
      <c r="BY173" s="4">
        <v>7626</v>
      </c>
      <c r="BZ173" s="4">
        <f t="shared" si="39"/>
        <v>7538</v>
      </c>
      <c r="CA173" s="4">
        <f t="shared" si="41"/>
        <v>42202</v>
      </c>
      <c r="CD173" s="4">
        <f t="shared" si="34"/>
        <v>30387</v>
      </c>
      <c r="CE173" s="4">
        <f t="shared" si="35"/>
        <v>14845</v>
      </c>
      <c r="CF173" s="4">
        <f t="shared" si="36"/>
        <v>5593</v>
      </c>
      <c r="CG173" s="4">
        <f t="shared" si="37"/>
        <v>4132</v>
      </c>
      <c r="CH173" s="4">
        <f t="shared" si="38"/>
        <v>4808</v>
      </c>
      <c r="CZ173" s="70">
        <v>35278</v>
      </c>
      <c r="DA173" s="5">
        <f t="shared" si="42"/>
        <v>10580.916666666666</v>
      </c>
      <c r="DB173" s="5">
        <f t="shared" si="32"/>
        <v>10735.083333333334</v>
      </c>
      <c r="DC173" s="72">
        <f t="shared" si="43"/>
        <v>15164</v>
      </c>
    </row>
    <row r="174" spans="2:107" x14ac:dyDescent="0.3">
      <c r="B174" s="32" t="s">
        <v>251</v>
      </c>
      <c r="C174" s="19" t="s">
        <v>439</v>
      </c>
      <c r="D174" s="4">
        <v>77</v>
      </c>
      <c r="E174" s="4">
        <v>372</v>
      </c>
      <c r="F174" s="4">
        <v>458</v>
      </c>
      <c r="G174" s="4">
        <v>70</v>
      </c>
      <c r="H174" s="4">
        <v>3186</v>
      </c>
      <c r="I174" s="4">
        <v>422</v>
      </c>
      <c r="J174" s="4">
        <v>66</v>
      </c>
      <c r="K174" s="4">
        <v>13</v>
      </c>
      <c r="L174" s="4">
        <v>361</v>
      </c>
      <c r="M174" s="4">
        <v>165</v>
      </c>
      <c r="N174" s="4">
        <v>237</v>
      </c>
      <c r="O174" s="4">
        <v>454</v>
      </c>
      <c r="P174" s="4">
        <v>294</v>
      </c>
      <c r="Q174" s="4">
        <v>126</v>
      </c>
      <c r="R174" s="4">
        <v>101</v>
      </c>
      <c r="S174" s="4">
        <v>115</v>
      </c>
      <c r="T174" s="4">
        <v>40</v>
      </c>
      <c r="U174" s="4">
        <v>60</v>
      </c>
      <c r="V174" s="4">
        <v>38</v>
      </c>
      <c r="W174" s="4">
        <v>111</v>
      </c>
      <c r="X174" s="4">
        <v>159</v>
      </c>
      <c r="Y174" s="4">
        <v>213</v>
      </c>
      <c r="Z174" s="4">
        <v>224</v>
      </c>
      <c r="AA174" s="4">
        <v>41</v>
      </c>
      <c r="AB174" s="4">
        <v>130</v>
      </c>
      <c r="AC174" s="4">
        <v>350</v>
      </c>
      <c r="AD174" s="4">
        <v>67</v>
      </c>
      <c r="AE174" s="4">
        <v>246</v>
      </c>
      <c r="AF174" s="4">
        <v>39</v>
      </c>
      <c r="AG174" s="4">
        <v>110</v>
      </c>
      <c r="AH174" s="4">
        <v>121</v>
      </c>
      <c r="AI174" s="4">
        <v>301</v>
      </c>
      <c r="AJ174" s="4">
        <v>139</v>
      </c>
      <c r="AK174" s="4">
        <v>31</v>
      </c>
      <c r="AL174" s="4">
        <v>190</v>
      </c>
      <c r="AM174" s="4">
        <v>80</v>
      </c>
      <c r="AN174" s="4">
        <v>1559</v>
      </c>
      <c r="AO174" s="4">
        <v>144</v>
      </c>
      <c r="AP174" s="4">
        <v>22</v>
      </c>
      <c r="AQ174" s="4">
        <v>72</v>
      </c>
      <c r="AR174" s="4">
        <v>51</v>
      </c>
      <c r="AS174" s="4">
        <v>116</v>
      </c>
      <c r="AT174" s="4">
        <v>575</v>
      </c>
      <c r="AU174" s="4">
        <v>238</v>
      </c>
      <c r="AV174" s="4">
        <v>16</v>
      </c>
      <c r="AW174" s="4">
        <v>234</v>
      </c>
      <c r="AX174" s="4">
        <v>864</v>
      </c>
      <c r="AY174" s="4">
        <v>12</v>
      </c>
      <c r="AZ174" s="4">
        <v>148</v>
      </c>
      <c r="BA174" s="4">
        <v>74</v>
      </c>
      <c r="BB174" s="4">
        <v>21</v>
      </c>
      <c r="BC174" s="4">
        <v>26</v>
      </c>
      <c r="BD174" s="4">
        <v>74</v>
      </c>
      <c r="BE174" s="4">
        <v>0</v>
      </c>
      <c r="BF174" s="4">
        <v>0</v>
      </c>
      <c r="BG174" s="4">
        <v>0</v>
      </c>
      <c r="BH174" s="4">
        <v>1</v>
      </c>
      <c r="BI174" s="4">
        <v>47</v>
      </c>
      <c r="BJ174" s="4">
        <v>0</v>
      </c>
      <c r="BK174" s="4">
        <v>5</v>
      </c>
      <c r="BL174" s="4">
        <v>1</v>
      </c>
      <c r="BM174" s="4">
        <v>0</v>
      </c>
      <c r="BN174" s="4">
        <v>1</v>
      </c>
      <c r="BO174" s="4">
        <f t="shared" si="44"/>
        <v>155</v>
      </c>
      <c r="BP174" s="4">
        <v>37</v>
      </c>
      <c r="BQ174" s="4">
        <f t="shared" si="45"/>
        <v>613</v>
      </c>
      <c r="BR174" s="27">
        <v>14158</v>
      </c>
      <c r="BS174" s="4">
        <f t="shared" si="31"/>
        <v>14158</v>
      </c>
      <c r="BT174" s="3">
        <v>0</v>
      </c>
      <c r="BU174" s="28">
        <f>DATEVALUE("09-28-96")</f>
        <v>35336</v>
      </c>
      <c r="BW174" s="4">
        <f t="shared" si="33"/>
        <v>128960</v>
      </c>
      <c r="BX174" s="22">
        <f t="shared" si="40"/>
        <v>1.4314928425357865E-2</v>
      </c>
      <c r="BY174" s="4">
        <v>5114</v>
      </c>
      <c r="BZ174" s="4">
        <f t="shared" si="39"/>
        <v>9044</v>
      </c>
      <c r="CA174" s="4">
        <f t="shared" si="41"/>
        <v>43972</v>
      </c>
      <c r="CD174" s="4">
        <f t="shared" si="34"/>
        <v>30156</v>
      </c>
      <c r="CE174" s="4">
        <f t="shared" si="35"/>
        <v>14821</v>
      </c>
      <c r="CF174" s="4">
        <f t="shared" si="36"/>
        <v>5522</v>
      </c>
      <c r="CG174" s="4">
        <f t="shared" si="37"/>
        <v>4158</v>
      </c>
      <c r="CH174" s="4">
        <f t="shared" si="38"/>
        <v>4731</v>
      </c>
      <c r="CZ174" s="70">
        <v>35309</v>
      </c>
      <c r="DA174" s="5">
        <f t="shared" si="42"/>
        <v>10638.833333333334</v>
      </c>
      <c r="DB174" s="5">
        <f t="shared" si="32"/>
        <v>10746.666666666666</v>
      </c>
      <c r="DC174" s="72">
        <f t="shared" si="43"/>
        <v>14158</v>
      </c>
    </row>
    <row r="175" spans="2:107" x14ac:dyDescent="0.3">
      <c r="B175" s="32" t="s">
        <v>252</v>
      </c>
      <c r="C175" s="19" t="s">
        <v>440</v>
      </c>
      <c r="D175" s="4">
        <v>65</v>
      </c>
      <c r="E175" s="4">
        <v>340</v>
      </c>
      <c r="F175" s="4">
        <v>432</v>
      </c>
      <c r="G175" s="4">
        <v>64</v>
      </c>
      <c r="H175" s="4">
        <v>2943</v>
      </c>
      <c r="I175" s="4">
        <v>348</v>
      </c>
      <c r="J175" s="4">
        <v>79</v>
      </c>
      <c r="K175" s="4">
        <v>13</v>
      </c>
      <c r="L175" s="4">
        <v>346</v>
      </c>
      <c r="M175" s="4">
        <v>137</v>
      </c>
      <c r="N175" s="4">
        <v>235</v>
      </c>
      <c r="O175" s="4">
        <v>498</v>
      </c>
      <c r="P175" s="4">
        <v>272</v>
      </c>
      <c r="Q175" s="4">
        <v>104</v>
      </c>
      <c r="R175" s="4">
        <v>82</v>
      </c>
      <c r="S175" s="4">
        <v>101</v>
      </c>
      <c r="T175" s="4">
        <v>41</v>
      </c>
      <c r="U175" s="4">
        <v>75</v>
      </c>
      <c r="V175" s="4">
        <v>40</v>
      </c>
      <c r="W175" s="4">
        <v>100</v>
      </c>
      <c r="X175" s="4">
        <v>116</v>
      </c>
      <c r="Y175" s="4">
        <v>208</v>
      </c>
      <c r="Z175" s="4">
        <v>173</v>
      </c>
      <c r="AA175" s="4">
        <v>23</v>
      </c>
      <c r="AB175" s="4">
        <v>127</v>
      </c>
      <c r="AC175" s="4">
        <v>314</v>
      </c>
      <c r="AD175" s="4">
        <v>66</v>
      </c>
      <c r="AE175" s="4">
        <v>225</v>
      </c>
      <c r="AF175" s="4">
        <v>49</v>
      </c>
      <c r="AG175" s="4">
        <v>80</v>
      </c>
      <c r="AH175" s="4">
        <v>146</v>
      </c>
      <c r="AI175" s="4">
        <v>248</v>
      </c>
      <c r="AJ175" s="4">
        <v>119</v>
      </c>
      <c r="AK175" s="4">
        <v>33</v>
      </c>
      <c r="AL175" s="4">
        <v>182</v>
      </c>
      <c r="AM175" s="4">
        <v>94</v>
      </c>
      <c r="AN175" s="4">
        <v>1627</v>
      </c>
      <c r="AO175" s="4">
        <v>122</v>
      </c>
      <c r="AP175" s="4">
        <v>17</v>
      </c>
      <c r="AQ175" s="4">
        <v>58</v>
      </c>
      <c r="AR175" s="4">
        <v>68</v>
      </c>
      <c r="AS175" s="4">
        <v>94</v>
      </c>
      <c r="AT175" s="4">
        <v>571</v>
      </c>
      <c r="AU175" s="4">
        <v>223</v>
      </c>
      <c r="AV175" s="4">
        <v>18</v>
      </c>
      <c r="AW175" s="4">
        <v>194</v>
      </c>
      <c r="AX175" s="4">
        <v>900</v>
      </c>
      <c r="AY175" s="4">
        <v>15</v>
      </c>
      <c r="AZ175" s="4">
        <v>131</v>
      </c>
      <c r="BA175" s="4">
        <v>58</v>
      </c>
      <c r="BB175" s="4">
        <v>16</v>
      </c>
      <c r="BC175" s="4">
        <v>21</v>
      </c>
      <c r="BD175" s="4">
        <v>102</v>
      </c>
      <c r="BE175" s="4">
        <v>0</v>
      </c>
      <c r="BF175" s="4">
        <v>1</v>
      </c>
      <c r="BG175" s="4">
        <v>3</v>
      </c>
      <c r="BH175" s="4">
        <v>1</v>
      </c>
      <c r="BI175" s="4">
        <v>35</v>
      </c>
      <c r="BJ175" s="4">
        <v>0</v>
      </c>
      <c r="BK175" s="4">
        <v>25</v>
      </c>
      <c r="BL175" s="4">
        <v>4</v>
      </c>
      <c r="BM175" s="4">
        <v>0</v>
      </c>
      <c r="BN175" s="4">
        <v>0</v>
      </c>
      <c r="BO175" s="4">
        <f t="shared" si="44"/>
        <v>192</v>
      </c>
      <c r="BP175" s="4">
        <v>13</v>
      </c>
      <c r="BQ175" s="4">
        <f t="shared" si="45"/>
        <v>526</v>
      </c>
      <c r="BR175" s="27">
        <v>13361</v>
      </c>
      <c r="BS175" s="4">
        <f t="shared" si="31"/>
        <v>13361</v>
      </c>
      <c r="BT175" s="3">
        <v>0</v>
      </c>
      <c r="BU175" s="28">
        <f>DATEVALUE("10-26-96")</f>
        <v>35364</v>
      </c>
      <c r="BW175" s="4">
        <f t="shared" si="33"/>
        <v>132036</v>
      </c>
      <c r="BX175" s="22">
        <f t="shared" si="40"/>
        <v>6.9983792544570544E-2</v>
      </c>
      <c r="BY175" s="4">
        <v>9976</v>
      </c>
      <c r="BZ175" s="4">
        <f t="shared" si="39"/>
        <v>3385</v>
      </c>
      <c r="CA175" s="4">
        <f t="shared" si="41"/>
        <v>44663</v>
      </c>
      <c r="CD175" s="4">
        <f t="shared" si="34"/>
        <v>30582</v>
      </c>
      <c r="CE175" s="4">
        <f t="shared" si="35"/>
        <v>15259</v>
      </c>
      <c r="CF175" s="4">
        <f t="shared" si="36"/>
        <v>5637</v>
      </c>
      <c r="CG175" s="4">
        <f t="shared" si="37"/>
        <v>4258</v>
      </c>
      <c r="CH175" s="4">
        <f t="shared" si="38"/>
        <v>4843</v>
      </c>
      <c r="CZ175" s="70">
        <v>35339</v>
      </c>
      <c r="DA175" s="5">
        <f t="shared" si="42"/>
        <v>10620.388888888889</v>
      </c>
      <c r="DB175" s="5">
        <f t="shared" si="32"/>
        <v>11003</v>
      </c>
      <c r="DC175" s="72">
        <f t="shared" si="43"/>
        <v>13361</v>
      </c>
    </row>
    <row r="176" spans="2:107" x14ac:dyDescent="0.3">
      <c r="B176" s="32" t="s">
        <v>253</v>
      </c>
      <c r="C176" s="19" t="s">
        <v>441</v>
      </c>
      <c r="D176" s="4">
        <v>47</v>
      </c>
      <c r="E176" s="4">
        <v>334</v>
      </c>
      <c r="F176" s="4">
        <v>374</v>
      </c>
      <c r="G176" s="4">
        <v>49</v>
      </c>
      <c r="H176" s="4">
        <v>2792</v>
      </c>
      <c r="I176" s="4">
        <v>347</v>
      </c>
      <c r="J176" s="4">
        <v>60</v>
      </c>
      <c r="K176" s="4">
        <v>17</v>
      </c>
      <c r="L176" s="4">
        <v>289</v>
      </c>
      <c r="M176" s="4">
        <v>143</v>
      </c>
      <c r="N176" s="4">
        <v>204</v>
      </c>
      <c r="O176" s="4">
        <v>438</v>
      </c>
      <c r="P176" s="4">
        <v>242</v>
      </c>
      <c r="Q176" s="4">
        <v>97</v>
      </c>
      <c r="R176" s="4">
        <v>79</v>
      </c>
      <c r="S176" s="4">
        <v>100</v>
      </c>
      <c r="T176" s="4">
        <v>35</v>
      </c>
      <c r="U176" s="4">
        <v>63</v>
      </c>
      <c r="V176" s="4">
        <v>28</v>
      </c>
      <c r="W176" s="4">
        <v>102</v>
      </c>
      <c r="X176" s="4">
        <v>103</v>
      </c>
      <c r="Y176" s="4">
        <v>210</v>
      </c>
      <c r="Z176" s="4">
        <v>166</v>
      </c>
      <c r="AA176" s="4">
        <v>30</v>
      </c>
      <c r="AB176" s="4">
        <v>97</v>
      </c>
      <c r="AC176" s="4">
        <v>278</v>
      </c>
      <c r="AD176" s="4">
        <v>54</v>
      </c>
      <c r="AE176" s="4">
        <v>213</v>
      </c>
      <c r="AF176" s="4">
        <v>33</v>
      </c>
      <c r="AG176" s="4">
        <v>96</v>
      </c>
      <c r="AH176" s="4">
        <v>79</v>
      </c>
      <c r="AI176" s="4">
        <v>203</v>
      </c>
      <c r="AJ176" s="4">
        <v>136</v>
      </c>
      <c r="AK176" s="4">
        <v>35</v>
      </c>
      <c r="AL176" s="4">
        <v>141</v>
      </c>
      <c r="AM176" s="4">
        <v>92</v>
      </c>
      <c r="AN176" s="4">
        <v>1549</v>
      </c>
      <c r="AO176" s="4">
        <v>122</v>
      </c>
      <c r="AP176" s="4">
        <v>18</v>
      </c>
      <c r="AQ176" s="4">
        <v>62</v>
      </c>
      <c r="AR176" s="4">
        <v>41</v>
      </c>
      <c r="AS176" s="4">
        <v>89</v>
      </c>
      <c r="AT176" s="4">
        <v>486</v>
      </c>
      <c r="AU176" s="4">
        <v>212</v>
      </c>
      <c r="AV176" s="4">
        <v>17</v>
      </c>
      <c r="AW176" s="4">
        <v>209</v>
      </c>
      <c r="AX176" s="4">
        <v>814</v>
      </c>
      <c r="AY176" s="4">
        <v>8</v>
      </c>
      <c r="AZ176" s="4">
        <v>112</v>
      </c>
      <c r="BA176" s="4">
        <v>55</v>
      </c>
      <c r="BB176" s="4">
        <v>19</v>
      </c>
      <c r="BC176" s="4">
        <v>20</v>
      </c>
      <c r="BD176" s="4">
        <v>87</v>
      </c>
      <c r="BH176" s="4">
        <v>3</v>
      </c>
      <c r="BI176" s="4">
        <v>32</v>
      </c>
      <c r="BJ176" s="4">
        <v>1</v>
      </c>
      <c r="BK176" s="4">
        <v>14</v>
      </c>
      <c r="BL176" s="4">
        <v>2</v>
      </c>
      <c r="BM176" s="4">
        <v>1</v>
      </c>
      <c r="BO176" s="4">
        <f t="shared" si="44"/>
        <v>160</v>
      </c>
      <c r="BP176" s="4">
        <v>15</v>
      </c>
      <c r="BQ176" s="4">
        <f t="shared" si="45"/>
        <v>503</v>
      </c>
      <c r="BR176" s="27">
        <v>12297</v>
      </c>
      <c r="BS176" s="4">
        <f t="shared" si="31"/>
        <v>12297</v>
      </c>
      <c r="BT176" s="3">
        <v>0</v>
      </c>
      <c r="BU176" s="28">
        <f>DATEVALUE("11-30-96")</f>
        <v>35399</v>
      </c>
      <c r="BW176" s="4">
        <f t="shared" si="33"/>
        <v>135896</v>
      </c>
      <c r="BX176" s="22">
        <f t="shared" si="40"/>
        <v>0.10182670244938663</v>
      </c>
      <c r="BY176" s="4">
        <v>6711</v>
      </c>
      <c r="BZ176" s="4">
        <f t="shared" si="39"/>
        <v>5586</v>
      </c>
      <c r="CA176" s="4">
        <f t="shared" si="41"/>
        <v>48821</v>
      </c>
      <c r="CD176" s="4">
        <f t="shared" si="34"/>
        <v>31320</v>
      </c>
      <c r="CE176" s="4">
        <f t="shared" si="35"/>
        <v>15865</v>
      </c>
      <c r="CF176" s="4">
        <f t="shared" si="36"/>
        <v>5760</v>
      </c>
      <c r="CG176" s="4">
        <f t="shared" si="37"/>
        <v>4368</v>
      </c>
      <c r="CH176" s="4">
        <f t="shared" si="38"/>
        <v>5000</v>
      </c>
      <c r="CZ176" s="70">
        <v>35370</v>
      </c>
      <c r="DA176" s="5">
        <f t="shared" si="42"/>
        <v>10727.444444444445</v>
      </c>
      <c r="DB176" s="5">
        <f t="shared" si="32"/>
        <v>11324.666666666666</v>
      </c>
      <c r="DC176" s="72">
        <f t="shared" si="43"/>
        <v>12297</v>
      </c>
    </row>
    <row r="177" spans="2:107" x14ac:dyDescent="0.3">
      <c r="B177" s="47" t="s">
        <v>254</v>
      </c>
      <c r="C177" s="19" t="s">
        <v>442</v>
      </c>
      <c r="D177" s="4">
        <v>24</v>
      </c>
      <c r="E177" s="4">
        <v>147</v>
      </c>
      <c r="F177" s="4">
        <v>156</v>
      </c>
      <c r="G177" s="4">
        <v>20</v>
      </c>
      <c r="H177" s="4">
        <v>1235</v>
      </c>
      <c r="I177" s="4">
        <v>145</v>
      </c>
      <c r="J177" s="4">
        <v>29</v>
      </c>
      <c r="K177" s="4">
        <v>4</v>
      </c>
      <c r="L177" s="4">
        <v>159</v>
      </c>
      <c r="M177" s="4">
        <v>67</v>
      </c>
      <c r="N177" s="4">
        <v>86</v>
      </c>
      <c r="O177" s="4">
        <v>191</v>
      </c>
      <c r="P177" s="4">
        <v>101</v>
      </c>
      <c r="Q177" s="4">
        <v>37</v>
      </c>
      <c r="R177" s="4">
        <v>29</v>
      </c>
      <c r="S177" s="4">
        <v>51</v>
      </c>
      <c r="T177" s="4">
        <v>27</v>
      </c>
      <c r="U177" s="4">
        <v>27</v>
      </c>
      <c r="V177" s="4">
        <v>14</v>
      </c>
      <c r="W177" s="4">
        <v>51</v>
      </c>
      <c r="X177" s="4">
        <v>56</v>
      </c>
      <c r="Y177" s="4">
        <v>91</v>
      </c>
      <c r="Z177" s="4">
        <v>83</v>
      </c>
      <c r="AA177" s="4">
        <v>9</v>
      </c>
      <c r="AB177" s="4">
        <v>28</v>
      </c>
      <c r="AC177" s="4">
        <v>131</v>
      </c>
      <c r="AD177" s="4">
        <v>19</v>
      </c>
      <c r="AE177" s="4">
        <v>94</v>
      </c>
      <c r="AF177" s="4">
        <v>11</v>
      </c>
      <c r="AG177" s="4">
        <v>55</v>
      </c>
      <c r="AH177" s="4">
        <v>35</v>
      </c>
      <c r="AI177" s="4">
        <v>89</v>
      </c>
      <c r="AJ177" s="4">
        <v>50</v>
      </c>
      <c r="AK177" s="4">
        <v>23</v>
      </c>
      <c r="AL177" s="4">
        <v>63</v>
      </c>
      <c r="AM177" s="4">
        <v>37</v>
      </c>
      <c r="AN177" s="4">
        <v>699</v>
      </c>
      <c r="AO177" s="4">
        <v>48</v>
      </c>
      <c r="AP177" s="4">
        <v>5</v>
      </c>
      <c r="AQ177" s="4">
        <v>33</v>
      </c>
      <c r="AR177" s="4">
        <v>25</v>
      </c>
      <c r="AS177" s="4">
        <v>52</v>
      </c>
      <c r="AT177" s="4">
        <v>235</v>
      </c>
      <c r="AU177" s="4">
        <v>86</v>
      </c>
      <c r="AV177" s="4">
        <v>8</v>
      </c>
      <c r="AW177" s="4">
        <v>86</v>
      </c>
      <c r="AX177" s="4">
        <v>457</v>
      </c>
      <c r="AY177" s="4">
        <v>3</v>
      </c>
      <c r="AZ177" s="4">
        <v>54</v>
      </c>
      <c r="BA177" s="4">
        <v>18</v>
      </c>
      <c r="BB177" s="4">
        <v>5</v>
      </c>
      <c r="BC177" s="4">
        <v>10</v>
      </c>
      <c r="BD177" s="4">
        <v>43</v>
      </c>
      <c r="BE177" s="4">
        <v>0</v>
      </c>
      <c r="BF177" s="4">
        <v>0</v>
      </c>
      <c r="BG177" s="4">
        <v>0</v>
      </c>
      <c r="BH177" s="4">
        <v>0</v>
      </c>
      <c r="BI177" s="4">
        <v>14</v>
      </c>
      <c r="BJ177" s="4">
        <v>1</v>
      </c>
      <c r="BK177" s="4">
        <v>6</v>
      </c>
      <c r="BL177" s="4">
        <v>2</v>
      </c>
      <c r="BM177" s="4">
        <v>0</v>
      </c>
      <c r="BN177" s="4">
        <v>0</v>
      </c>
      <c r="BO177" s="4">
        <f t="shared" si="44"/>
        <v>76</v>
      </c>
      <c r="BP177" s="4">
        <v>8</v>
      </c>
      <c r="BQ177" s="4">
        <f t="shared" si="45"/>
        <v>220</v>
      </c>
      <c r="BR177" s="27">
        <v>5592</v>
      </c>
      <c r="BS177" s="4">
        <f t="shared" si="31"/>
        <v>5592</v>
      </c>
      <c r="BT177" s="3">
        <v>0</v>
      </c>
      <c r="BU177" s="28">
        <f>DATEVALUE("12-28-96")</f>
        <v>35427</v>
      </c>
      <c r="BW177" s="4">
        <f t="shared" si="33"/>
        <v>131568</v>
      </c>
      <c r="BX177" s="22">
        <f t="shared" si="40"/>
        <v>6.91891364766688E-2</v>
      </c>
      <c r="BY177" s="4">
        <v>6373</v>
      </c>
      <c r="BZ177" s="4">
        <f t="shared" si="39"/>
        <v>-781</v>
      </c>
      <c r="CA177" s="4">
        <f t="shared" si="41"/>
        <v>44853</v>
      </c>
      <c r="CD177" s="4">
        <f t="shared" si="34"/>
        <v>30164</v>
      </c>
      <c r="CE177" s="4">
        <f t="shared" si="35"/>
        <v>15470</v>
      </c>
      <c r="CF177" s="4">
        <f t="shared" si="36"/>
        <v>5569</v>
      </c>
      <c r="CG177" s="4">
        <f t="shared" si="37"/>
        <v>4232</v>
      </c>
      <c r="CH177" s="4">
        <f t="shared" si="38"/>
        <v>4843</v>
      </c>
      <c r="CZ177" s="70">
        <v>35400</v>
      </c>
      <c r="DA177" s="5">
        <f t="shared" si="42"/>
        <v>10652.611111111111</v>
      </c>
      <c r="DB177" s="5">
        <f t="shared" si="32"/>
        <v>10964</v>
      </c>
      <c r="DC177" s="72">
        <f t="shared" si="43"/>
        <v>5592</v>
      </c>
    </row>
    <row r="178" spans="2:107" x14ac:dyDescent="0.3">
      <c r="B178" s="32" t="s">
        <v>255</v>
      </c>
      <c r="C178" s="19" t="s">
        <v>443</v>
      </c>
      <c r="D178" s="4">
        <v>65</v>
      </c>
      <c r="E178" s="4">
        <v>362</v>
      </c>
      <c r="F178" s="4">
        <v>403</v>
      </c>
      <c r="G178" s="4">
        <v>44</v>
      </c>
      <c r="H178" s="4">
        <v>2823</v>
      </c>
      <c r="I178" s="4">
        <v>379</v>
      </c>
      <c r="J178" s="4">
        <v>54</v>
      </c>
      <c r="K178" s="4">
        <v>14</v>
      </c>
      <c r="L178" s="4">
        <v>345</v>
      </c>
      <c r="M178" s="4">
        <v>172</v>
      </c>
      <c r="N178" s="4">
        <v>232</v>
      </c>
      <c r="O178" s="4">
        <v>512</v>
      </c>
      <c r="P178" s="4">
        <v>267</v>
      </c>
      <c r="Q178" s="4">
        <v>95</v>
      </c>
      <c r="R178" s="4">
        <v>89</v>
      </c>
      <c r="S178" s="4">
        <v>102</v>
      </c>
      <c r="T178" s="4">
        <v>43</v>
      </c>
      <c r="U178" s="4">
        <v>55</v>
      </c>
      <c r="V178" s="4">
        <v>33</v>
      </c>
      <c r="W178" s="4">
        <v>104</v>
      </c>
      <c r="X178" s="4">
        <v>135</v>
      </c>
      <c r="Y178" s="4">
        <v>199</v>
      </c>
      <c r="Z178" s="4">
        <v>157</v>
      </c>
      <c r="AA178" s="4">
        <v>29</v>
      </c>
      <c r="AB178" s="4">
        <v>95</v>
      </c>
      <c r="AC178" s="4">
        <v>339</v>
      </c>
      <c r="AD178" s="4">
        <v>59</v>
      </c>
      <c r="AE178" s="4">
        <v>223</v>
      </c>
      <c r="AF178" s="4">
        <v>24</v>
      </c>
      <c r="AG178" s="4">
        <v>100</v>
      </c>
      <c r="AH178" s="4">
        <v>139</v>
      </c>
      <c r="AI178" s="4">
        <v>256</v>
      </c>
      <c r="AJ178" s="4">
        <v>128</v>
      </c>
      <c r="AK178" s="4">
        <v>47</v>
      </c>
      <c r="AL178" s="4">
        <v>166</v>
      </c>
      <c r="AM178" s="4">
        <v>89</v>
      </c>
      <c r="AN178" s="4">
        <v>1597</v>
      </c>
      <c r="AO178" s="4">
        <v>143</v>
      </c>
      <c r="AP178" s="4">
        <v>21</v>
      </c>
      <c r="AQ178" s="4">
        <v>66</v>
      </c>
      <c r="AR178" s="4">
        <v>60</v>
      </c>
      <c r="AS178" s="4">
        <v>94</v>
      </c>
      <c r="AT178" s="4">
        <v>579</v>
      </c>
      <c r="AU178" s="4">
        <v>209</v>
      </c>
      <c r="AV178" s="4">
        <v>21</v>
      </c>
      <c r="AW178" s="4">
        <v>207</v>
      </c>
      <c r="AX178" s="4">
        <v>950</v>
      </c>
      <c r="AY178" s="4">
        <v>12</v>
      </c>
      <c r="AZ178" s="4">
        <v>99</v>
      </c>
      <c r="BA178" s="4">
        <v>53</v>
      </c>
      <c r="BB178" s="4">
        <v>17</v>
      </c>
      <c r="BC178" s="4">
        <v>19</v>
      </c>
      <c r="BD178" s="4">
        <v>79</v>
      </c>
      <c r="BE178" s="4">
        <v>0</v>
      </c>
      <c r="BF178" s="4">
        <v>0</v>
      </c>
      <c r="BG178" s="4">
        <v>1</v>
      </c>
      <c r="BH178" s="4">
        <v>3</v>
      </c>
      <c r="BI178" s="4">
        <v>27</v>
      </c>
      <c r="BJ178" s="4">
        <v>0</v>
      </c>
      <c r="BK178" s="4">
        <v>20</v>
      </c>
      <c r="BL178" s="4">
        <v>7</v>
      </c>
      <c r="BM178" s="4">
        <v>0</v>
      </c>
      <c r="BN178" s="4">
        <v>0</v>
      </c>
      <c r="BO178" s="4">
        <f t="shared" si="44"/>
        <v>156</v>
      </c>
      <c r="BP178" s="4">
        <v>34</v>
      </c>
      <c r="BQ178" s="4">
        <f t="shared" si="45"/>
        <v>530</v>
      </c>
      <c r="BR178" s="27">
        <v>13226</v>
      </c>
      <c r="BS178" s="4">
        <f t="shared" si="31"/>
        <v>13226</v>
      </c>
      <c r="BT178" s="3">
        <v>0</v>
      </c>
      <c r="BU178" s="28">
        <f>DATEVALUE("2-1-97")</f>
        <v>35462</v>
      </c>
      <c r="BW178" s="4">
        <f t="shared" si="33"/>
        <v>135399</v>
      </c>
      <c r="BX178" s="22">
        <f t="shared" si="40"/>
        <v>0.10288511664277333</v>
      </c>
      <c r="BY178" s="4">
        <v>7896</v>
      </c>
      <c r="BZ178" s="4">
        <f t="shared" si="39"/>
        <v>5330</v>
      </c>
      <c r="CA178" s="4">
        <f t="shared" si="41"/>
        <v>44641</v>
      </c>
      <c r="CD178" s="4">
        <f t="shared" si="34"/>
        <v>30697</v>
      </c>
      <c r="CE178" s="4">
        <f t="shared" si="35"/>
        <v>16004</v>
      </c>
      <c r="CF178" s="4">
        <f t="shared" si="36"/>
        <v>5772</v>
      </c>
      <c r="CG178" s="4">
        <f t="shared" si="37"/>
        <v>4318</v>
      </c>
      <c r="CH178" s="4">
        <f t="shared" si="38"/>
        <v>4969</v>
      </c>
      <c r="CZ178" s="70">
        <v>35431</v>
      </c>
      <c r="DA178" s="5">
        <f t="shared" si="42"/>
        <v>10693.972222222223</v>
      </c>
      <c r="DB178" s="5">
        <f t="shared" si="32"/>
        <v>11283.25</v>
      </c>
      <c r="DC178" s="72">
        <f t="shared" si="43"/>
        <v>13226</v>
      </c>
    </row>
    <row r="179" spans="2:107" x14ac:dyDescent="0.3">
      <c r="B179" s="32" t="s">
        <v>256</v>
      </c>
      <c r="C179" s="19" t="s">
        <v>444</v>
      </c>
      <c r="D179" s="4">
        <v>43</v>
      </c>
      <c r="E179" s="4">
        <v>313</v>
      </c>
      <c r="F179" s="4">
        <v>347</v>
      </c>
      <c r="G179" s="4">
        <v>52</v>
      </c>
      <c r="H179" s="4">
        <v>2308</v>
      </c>
      <c r="I179" s="4">
        <v>305</v>
      </c>
      <c r="J179" s="4">
        <v>46</v>
      </c>
      <c r="K179" s="4">
        <v>10</v>
      </c>
      <c r="L179" s="4">
        <v>252</v>
      </c>
      <c r="M179" s="4">
        <v>151</v>
      </c>
      <c r="N179" s="4">
        <v>192</v>
      </c>
      <c r="O179" s="4">
        <v>420</v>
      </c>
      <c r="P179" s="4">
        <v>201</v>
      </c>
      <c r="Q179" s="4">
        <v>88</v>
      </c>
      <c r="R179" s="4">
        <v>63</v>
      </c>
      <c r="S179" s="4">
        <v>81</v>
      </c>
      <c r="T179" s="4">
        <v>42</v>
      </c>
      <c r="U179" s="4">
        <v>66</v>
      </c>
      <c r="V179" s="4">
        <v>18</v>
      </c>
      <c r="W179" s="4">
        <v>69</v>
      </c>
      <c r="X179" s="4">
        <v>91</v>
      </c>
      <c r="Y179" s="4">
        <v>169</v>
      </c>
      <c r="Z179" s="4">
        <v>127</v>
      </c>
      <c r="AA179" s="4">
        <v>26</v>
      </c>
      <c r="AB179" s="4">
        <v>118</v>
      </c>
      <c r="AC179" s="4">
        <v>291</v>
      </c>
      <c r="AD179" s="4">
        <v>56</v>
      </c>
      <c r="AE179" s="4">
        <v>190</v>
      </c>
      <c r="AF179" s="4">
        <v>33</v>
      </c>
      <c r="AG179" s="4">
        <v>77</v>
      </c>
      <c r="AH179" s="4">
        <v>97</v>
      </c>
      <c r="AI179" s="4">
        <v>156</v>
      </c>
      <c r="AJ179" s="4">
        <v>84</v>
      </c>
      <c r="AK179" s="4">
        <v>45</v>
      </c>
      <c r="AL179" s="4">
        <v>134</v>
      </c>
      <c r="AM179" s="4">
        <v>87</v>
      </c>
      <c r="AN179" s="4">
        <v>1295</v>
      </c>
      <c r="AO179" s="4">
        <v>94</v>
      </c>
      <c r="AP179" s="4">
        <v>13</v>
      </c>
      <c r="AQ179" s="4">
        <v>47</v>
      </c>
      <c r="AR179" s="4">
        <v>57</v>
      </c>
      <c r="AS179" s="4">
        <v>93</v>
      </c>
      <c r="AT179" s="4">
        <v>487</v>
      </c>
      <c r="AU179" s="4">
        <v>185</v>
      </c>
      <c r="AV179" s="4">
        <v>14</v>
      </c>
      <c r="AW179" s="4">
        <v>171</v>
      </c>
      <c r="AX179" s="4">
        <v>870</v>
      </c>
      <c r="AY179" s="4">
        <v>22</v>
      </c>
      <c r="AZ179" s="4">
        <v>104</v>
      </c>
      <c r="BA179" s="4">
        <v>46</v>
      </c>
      <c r="BB179" s="4">
        <v>12</v>
      </c>
      <c r="BC179" s="4">
        <v>18</v>
      </c>
      <c r="BD179" s="4">
        <v>75</v>
      </c>
      <c r="BE179" s="4">
        <v>0</v>
      </c>
      <c r="BF179" s="4">
        <v>0</v>
      </c>
      <c r="BG179" s="4">
        <v>0</v>
      </c>
      <c r="BH179" s="4">
        <v>0</v>
      </c>
      <c r="BI179" s="4">
        <v>23</v>
      </c>
      <c r="BJ179" s="4">
        <v>0</v>
      </c>
      <c r="BK179" s="4">
        <v>15</v>
      </c>
      <c r="BL179" s="4">
        <v>0</v>
      </c>
      <c r="BM179" s="4">
        <v>0</v>
      </c>
      <c r="BN179" s="4">
        <v>0</v>
      </c>
      <c r="BO179" s="4">
        <f t="shared" si="44"/>
        <v>131</v>
      </c>
      <c r="BP179" s="4">
        <v>19</v>
      </c>
      <c r="BQ179" s="4">
        <f t="shared" si="45"/>
        <v>405</v>
      </c>
      <c r="BR179" s="27">
        <v>10913</v>
      </c>
      <c r="BS179" s="4">
        <f t="shared" si="31"/>
        <v>10913</v>
      </c>
      <c r="BT179" s="3">
        <v>0</v>
      </c>
      <c r="BU179" s="28">
        <f>DATEVALUE("3-1-97")</f>
        <v>35490</v>
      </c>
      <c r="BW179" s="4">
        <f t="shared" si="33"/>
        <v>138025</v>
      </c>
      <c r="BX179" s="22">
        <f t="shared" si="40"/>
        <v>0.12861418198469288</v>
      </c>
      <c r="BY179" s="4">
        <v>5870</v>
      </c>
      <c r="BZ179" s="4">
        <f t="shared" si="39"/>
        <v>5043</v>
      </c>
      <c r="CA179" s="4">
        <f t="shared" si="41"/>
        <v>50364</v>
      </c>
      <c r="CD179" s="4">
        <f t="shared" si="34"/>
        <v>30991</v>
      </c>
      <c r="CE179" s="4">
        <f t="shared" si="35"/>
        <v>16281</v>
      </c>
      <c r="CF179" s="4">
        <f t="shared" si="36"/>
        <v>5892</v>
      </c>
      <c r="CG179" s="4">
        <f t="shared" si="37"/>
        <v>4427</v>
      </c>
      <c r="CH179" s="4">
        <f t="shared" si="38"/>
        <v>5059</v>
      </c>
      <c r="CZ179" s="70">
        <v>35462</v>
      </c>
      <c r="DA179" s="5">
        <f t="shared" si="42"/>
        <v>10746.222222222223</v>
      </c>
      <c r="DB179" s="5">
        <f t="shared" si="32"/>
        <v>11502.083333333334</v>
      </c>
      <c r="DC179" s="72">
        <f t="shared" si="43"/>
        <v>10913</v>
      </c>
    </row>
    <row r="180" spans="2:107" x14ac:dyDescent="0.3">
      <c r="B180" s="32" t="s">
        <v>257</v>
      </c>
      <c r="C180" s="19" t="s">
        <v>445</v>
      </c>
      <c r="D180" s="4">
        <v>70</v>
      </c>
      <c r="E180" s="4">
        <v>374</v>
      </c>
      <c r="F180" s="4">
        <v>445</v>
      </c>
      <c r="G180" s="4">
        <v>67</v>
      </c>
      <c r="H180" s="4">
        <v>3023</v>
      </c>
      <c r="I180" s="4">
        <v>373</v>
      </c>
      <c r="J180" s="4">
        <v>57</v>
      </c>
      <c r="K180" s="4">
        <v>16</v>
      </c>
      <c r="L180" s="4">
        <v>350</v>
      </c>
      <c r="M180" s="4">
        <v>158</v>
      </c>
      <c r="N180" s="4">
        <v>225</v>
      </c>
      <c r="O180" s="4">
        <v>532</v>
      </c>
      <c r="P180" s="4">
        <v>250</v>
      </c>
      <c r="Q180" s="4">
        <v>98</v>
      </c>
      <c r="R180" s="4">
        <v>63</v>
      </c>
      <c r="S180" s="4">
        <v>122</v>
      </c>
      <c r="T180" s="4">
        <v>45</v>
      </c>
      <c r="U180" s="4">
        <v>86</v>
      </c>
      <c r="V180" s="4">
        <v>28</v>
      </c>
      <c r="W180" s="4">
        <v>96</v>
      </c>
      <c r="X180" s="4">
        <v>115</v>
      </c>
      <c r="Y180" s="4">
        <v>194</v>
      </c>
      <c r="Z180" s="4">
        <v>150</v>
      </c>
      <c r="AA180" s="4">
        <v>30</v>
      </c>
      <c r="AB180" s="4">
        <v>113</v>
      </c>
      <c r="AC180" s="4">
        <v>368</v>
      </c>
      <c r="AD180" s="4">
        <v>58</v>
      </c>
      <c r="AE180" s="4">
        <v>279</v>
      </c>
      <c r="AF180" s="4">
        <v>31</v>
      </c>
      <c r="AG180" s="4">
        <v>95</v>
      </c>
      <c r="AH180" s="4">
        <v>121</v>
      </c>
      <c r="AI180" s="4">
        <v>231</v>
      </c>
      <c r="AJ180" s="4">
        <v>114</v>
      </c>
      <c r="AK180" s="4">
        <v>36</v>
      </c>
      <c r="AL180" s="4">
        <v>188</v>
      </c>
      <c r="AM180" s="4">
        <v>114</v>
      </c>
      <c r="AN180" s="4">
        <v>1688</v>
      </c>
      <c r="AO180" s="4">
        <v>122</v>
      </c>
      <c r="AP180" s="4">
        <v>9</v>
      </c>
      <c r="AQ180" s="4">
        <v>74</v>
      </c>
      <c r="AR180" s="4">
        <v>56</v>
      </c>
      <c r="AS180" s="4">
        <v>103</v>
      </c>
      <c r="AT180" s="4">
        <v>629</v>
      </c>
      <c r="AU180" s="4">
        <v>228</v>
      </c>
      <c r="AV180" s="4">
        <v>20</v>
      </c>
      <c r="AW180" s="4">
        <v>218</v>
      </c>
      <c r="AX180" s="4">
        <v>1216</v>
      </c>
      <c r="AY180" s="4">
        <v>13</v>
      </c>
      <c r="AZ180" s="4">
        <v>120</v>
      </c>
      <c r="BA180" s="4">
        <v>62</v>
      </c>
      <c r="BB180" s="4">
        <v>22</v>
      </c>
      <c r="BC180" s="4">
        <v>11</v>
      </c>
      <c r="BD180" s="4">
        <v>84</v>
      </c>
      <c r="BE180" s="4">
        <v>0</v>
      </c>
      <c r="BF180" s="4">
        <v>0</v>
      </c>
      <c r="BG180" s="4">
        <v>1</v>
      </c>
      <c r="BH180" s="4">
        <v>0</v>
      </c>
      <c r="BI180" s="4">
        <v>37</v>
      </c>
      <c r="BJ180" s="4">
        <v>0</v>
      </c>
      <c r="BK180" s="4">
        <v>20</v>
      </c>
      <c r="BL180" s="4">
        <v>3</v>
      </c>
      <c r="BM180" s="4">
        <v>0</v>
      </c>
      <c r="BN180" s="4">
        <v>0</v>
      </c>
      <c r="BO180" s="4">
        <f t="shared" si="44"/>
        <v>156</v>
      </c>
      <c r="BP180" s="4">
        <v>22</v>
      </c>
      <c r="BQ180" s="4">
        <f t="shared" si="45"/>
        <v>558</v>
      </c>
      <c r="BR180" s="27">
        <v>14031</v>
      </c>
      <c r="BS180" s="4">
        <f t="shared" si="31"/>
        <v>14031</v>
      </c>
      <c r="BT180" s="3">
        <v>0</v>
      </c>
      <c r="BU180" s="28">
        <f>DATEVALUE("4-5-97")</f>
        <v>35525</v>
      </c>
      <c r="BW180" s="4">
        <f t="shared" si="33"/>
        <v>140271</v>
      </c>
      <c r="BX180" s="22">
        <f t="shared" si="40"/>
        <v>0.12323732193047787</v>
      </c>
      <c r="BY180" s="4">
        <v>4903</v>
      </c>
      <c r="BZ180" s="4">
        <f t="shared" si="39"/>
        <v>9128</v>
      </c>
      <c r="CA180" s="4">
        <f t="shared" si="41"/>
        <v>57805</v>
      </c>
      <c r="CD180" s="4">
        <f t="shared" si="34"/>
        <v>31202</v>
      </c>
      <c r="CE180" s="4">
        <f t="shared" si="35"/>
        <v>16502</v>
      </c>
      <c r="CF180" s="4">
        <f t="shared" si="36"/>
        <v>6040</v>
      </c>
      <c r="CG180" s="4">
        <f t="shared" si="37"/>
        <v>4525</v>
      </c>
      <c r="CH180" s="4">
        <f t="shared" si="38"/>
        <v>5110</v>
      </c>
      <c r="CZ180" s="70">
        <v>35490</v>
      </c>
      <c r="DA180" s="5">
        <f t="shared" si="42"/>
        <v>10872</v>
      </c>
      <c r="DB180" s="5">
        <f t="shared" si="32"/>
        <v>11689.25</v>
      </c>
      <c r="DC180" s="72">
        <f t="shared" si="43"/>
        <v>14031</v>
      </c>
    </row>
    <row r="181" spans="2:107" x14ac:dyDescent="0.3">
      <c r="B181" s="32" t="s">
        <v>258</v>
      </c>
      <c r="C181" s="19" t="s">
        <v>446</v>
      </c>
      <c r="D181" s="4">
        <v>42</v>
      </c>
      <c r="E181" s="4">
        <v>278</v>
      </c>
      <c r="F181" s="4">
        <v>360</v>
      </c>
      <c r="G181" s="4">
        <v>44</v>
      </c>
      <c r="H181" s="4">
        <v>2197</v>
      </c>
      <c r="I181" s="4">
        <v>291</v>
      </c>
      <c r="J181" s="4">
        <v>42</v>
      </c>
      <c r="K181" s="4">
        <v>7</v>
      </c>
      <c r="L181" s="4">
        <v>268</v>
      </c>
      <c r="M181" s="4">
        <v>115</v>
      </c>
      <c r="N181" s="4">
        <v>178</v>
      </c>
      <c r="O181" s="4">
        <v>414</v>
      </c>
      <c r="P181" s="4">
        <v>212</v>
      </c>
      <c r="Q181" s="4">
        <v>75</v>
      </c>
      <c r="R181" s="4">
        <v>57</v>
      </c>
      <c r="S181" s="4">
        <v>88</v>
      </c>
      <c r="T181" s="4">
        <v>33</v>
      </c>
      <c r="U181" s="4">
        <v>58</v>
      </c>
      <c r="V181" s="4">
        <v>16</v>
      </c>
      <c r="W181" s="4">
        <v>64</v>
      </c>
      <c r="X181" s="4">
        <v>72</v>
      </c>
      <c r="Y181" s="4">
        <v>162</v>
      </c>
      <c r="Z181" s="4">
        <v>143</v>
      </c>
      <c r="AA181" s="4">
        <v>21</v>
      </c>
      <c r="AB181" s="4">
        <v>87</v>
      </c>
      <c r="AC181" s="4">
        <v>276</v>
      </c>
      <c r="AD181" s="4">
        <v>49</v>
      </c>
      <c r="AE181" s="4">
        <v>187</v>
      </c>
      <c r="AF181" s="4">
        <v>32</v>
      </c>
      <c r="AG181" s="4">
        <v>73</v>
      </c>
      <c r="AH181" s="4">
        <v>91</v>
      </c>
      <c r="AI181" s="4">
        <v>166</v>
      </c>
      <c r="AJ181" s="4">
        <v>109</v>
      </c>
      <c r="AK181" s="4">
        <v>28</v>
      </c>
      <c r="AL181" s="4">
        <v>120</v>
      </c>
      <c r="AM181" s="4">
        <v>76</v>
      </c>
      <c r="AN181" s="4">
        <v>1377</v>
      </c>
      <c r="AO181" s="4">
        <v>104</v>
      </c>
      <c r="AP181" s="4">
        <v>22</v>
      </c>
      <c r="AQ181" s="4">
        <v>42</v>
      </c>
      <c r="AR181" s="4">
        <v>43</v>
      </c>
      <c r="AS181" s="4">
        <v>88</v>
      </c>
      <c r="AT181" s="4">
        <v>477</v>
      </c>
      <c r="AU181" s="4">
        <v>215</v>
      </c>
      <c r="AV181" s="4">
        <v>12</v>
      </c>
      <c r="AW181" s="4">
        <v>182</v>
      </c>
      <c r="AX181" s="4">
        <v>911</v>
      </c>
      <c r="AY181" s="4">
        <v>18</v>
      </c>
      <c r="AZ181" s="4">
        <v>107</v>
      </c>
      <c r="BA181" s="4">
        <v>38</v>
      </c>
      <c r="BB181" s="4">
        <v>10</v>
      </c>
      <c r="BC181" s="4">
        <v>11</v>
      </c>
      <c r="BD181" s="4">
        <v>70</v>
      </c>
      <c r="BE181" s="4">
        <v>0</v>
      </c>
      <c r="BF181" s="4">
        <v>0</v>
      </c>
      <c r="BG181" s="4">
        <v>1</v>
      </c>
      <c r="BH181" s="4">
        <v>2</v>
      </c>
      <c r="BI181" s="4">
        <v>27</v>
      </c>
      <c r="BJ181" s="4">
        <v>0</v>
      </c>
      <c r="BK181" s="4">
        <v>9</v>
      </c>
      <c r="BL181" s="4">
        <v>2</v>
      </c>
      <c r="BM181" s="4">
        <v>1</v>
      </c>
      <c r="BN181" s="4">
        <v>0</v>
      </c>
      <c r="BO181" s="4">
        <f t="shared" si="44"/>
        <v>123</v>
      </c>
      <c r="BP181" s="4">
        <v>21</v>
      </c>
      <c r="BQ181" s="4">
        <f t="shared" si="45"/>
        <v>457</v>
      </c>
      <c r="BR181" s="27">
        <v>10778</v>
      </c>
      <c r="BS181" s="4">
        <f t="shared" si="31"/>
        <v>10778</v>
      </c>
      <c r="BT181" s="3">
        <v>0</v>
      </c>
      <c r="BU181" s="28">
        <f>DATEVALUE("5-3-97")</f>
        <v>35553</v>
      </c>
      <c r="BW181" s="4">
        <f t="shared" si="33"/>
        <v>142137</v>
      </c>
      <c r="BX181" s="22">
        <f t="shared" si="40"/>
        <v>0.16088959310018125</v>
      </c>
      <c r="BY181" s="4">
        <v>6054</v>
      </c>
      <c r="BZ181" s="4">
        <f t="shared" si="39"/>
        <v>4724</v>
      </c>
      <c r="CA181" s="4">
        <f t="shared" si="41"/>
        <v>59410</v>
      </c>
      <c r="CD181" s="4">
        <f t="shared" si="34"/>
        <v>31318</v>
      </c>
      <c r="CE181" s="4">
        <f t="shared" si="35"/>
        <v>16805</v>
      </c>
      <c r="CF181" s="4">
        <f t="shared" si="36"/>
        <v>6126</v>
      </c>
      <c r="CG181" s="4">
        <f t="shared" si="37"/>
        <v>4585</v>
      </c>
      <c r="CH181" s="4">
        <f t="shared" si="38"/>
        <v>5189</v>
      </c>
      <c r="CZ181" s="70">
        <v>35521</v>
      </c>
      <c r="DA181" s="5">
        <f t="shared" si="42"/>
        <v>10854.194444444445</v>
      </c>
      <c r="DB181" s="5">
        <f t="shared" si="32"/>
        <v>11844.75</v>
      </c>
      <c r="DC181" s="72">
        <f t="shared" si="43"/>
        <v>10778</v>
      </c>
    </row>
    <row r="182" spans="2:107" x14ac:dyDescent="0.3">
      <c r="B182" s="32" t="s">
        <v>259</v>
      </c>
      <c r="C182" s="19" t="s">
        <v>447</v>
      </c>
      <c r="D182" s="4">
        <v>88</v>
      </c>
      <c r="E182" s="4">
        <v>436</v>
      </c>
      <c r="F182" s="4">
        <v>513</v>
      </c>
      <c r="G182" s="4">
        <v>73</v>
      </c>
      <c r="H182" s="4">
        <v>3352</v>
      </c>
      <c r="I182" s="4">
        <v>500</v>
      </c>
      <c r="J182" s="4">
        <v>89</v>
      </c>
      <c r="K182" s="4">
        <v>17</v>
      </c>
      <c r="L182" s="4">
        <v>411</v>
      </c>
      <c r="M182" s="4">
        <v>181</v>
      </c>
      <c r="N182" s="4">
        <v>284</v>
      </c>
      <c r="O182" s="4">
        <v>631</v>
      </c>
      <c r="P182" s="4">
        <v>298</v>
      </c>
      <c r="Q182" s="4">
        <v>117</v>
      </c>
      <c r="R182" s="4">
        <v>86</v>
      </c>
      <c r="S182" s="4">
        <v>154</v>
      </c>
      <c r="T182" s="4">
        <v>59</v>
      </c>
      <c r="U182" s="4">
        <v>86</v>
      </c>
      <c r="V182" s="4">
        <v>45</v>
      </c>
      <c r="W182" s="4">
        <v>108</v>
      </c>
      <c r="X182" s="4">
        <v>134</v>
      </c>
      <c r="Y182" s="4">
        <v>244</v>
      </c>
      <c r="Z182" s="4">
        <v>172</v>
      </c>
      <c r="AA182" s="4">
        <v>48</v>
      </c>
      <c r="AB182" s="4">
        <v>148</v>
      </c>
      <c r="AC182" s="4">
        <v>418</v>
      </c>
      <c r="AD182" s="4">
        <v>78</v>
      </c>
      <c r="AE182" s="4">
        <v>247</v>
      </c>
      <c r="AF182" s="4">
        <v>34</v>
      </c>
      <c r="AG182" s="4">
        <v>134</v>
      </c>
      <c r="AH182" s="4">
        <v>146</v>
      </c>
      <c r="AI182" s="4">
        <v>246</v>
      </c>
      <c r="AJ182" s="4">
        <v>132</v>
      </c>
      <c r="AK182" s="4">
        <v>64</v>
      </c>
      <c r="AL182" s="4">
        <v>174</v>
      </c>
      <c r="AM182" s="4">
        <v>126</v>
      </c>
      <c r="AN182" s="4">
        <v>1879</v>
      </c>
      <c r="AO182" s="4">
        <v>165</v>
      </c>
      <c r="AP182" s="4">
        <v>21</v>
      </c>
      <c r="AQ182" s="4">
        <v>76</v>
      </c>
      <c r="AR182" s="4">
        <v>71</v>
      </c>
      <c r="AS182" s="4">
        <v>120</v>
      </c>
      <c r="AT182" s="4">
        <v>630</v>
      </c>
      <c r="AU182" s="4">
        <v>294</v>
      </c>
      <c r="AV182" s="4">
        <v>18</v>
      </c>
      <c r="AW182" s="4">
        <v>225</v>
      </c>
      <c r="AX182" s="4">
        <v>1269</v>
      </c>
      <c r="AY182" s="4">
        <v>23</v>
      </c>
      <c r="AZ182" s="4">
        <v>132</v>
      </c>
      <c r="BA182" s="4">
        <v>63</v>
      </c>
      <c r="BB182" s="4">
        <v>15</v>
      </c>
      <c r="BC182" s="4">
        <v>22</v>
      </c>
      <c r="BD182" s="4">
        <v>112</v>
      </c>
      <c r="BE182" s="4">
        <v>0</v>
      </c>
      <c r="BF182" s="4">
        <v>0</v>
      </c>
      <c r="BG182" s="4">
        <v>1</v>
      </c>
      <c r="BH182" s="4">
        <v>3</v>
      </c>
      <c r="BI182" s="4">
        <v>24</v>
      </c>
      <c r="BJ182" s="4">
        <v>0</v>
      </c>
      <c r="BK182" s="4">
        <v>15</v>
      </c>
      <c r="BL182" s="4">
        <v>7</v>
      </c>
      <c r="BM182" s="4">
        <v>0</v>
      </c>
      <c r="BN182" s="4">
        <v>0</v>
      </c>
      <c r="BO182" s="4">
        <f t="shared" si="44"/>
        <v>184</v>
      </c>
      <c r="BP182" s="4">
        <v>17</v>
      </c>
      <c r="BQ182" s="4">
        <f t="shared" si="45"/>
        <v>727</v>
      </c>
      <c r="BR182" s="27">
        <v>16002</v>
      </c>
      <c r="BS182" s="4">
        <f t="shared" si="31"/>
        <v>16002</v>
      </c>
      <c r="BT182" s="3">
        <v>0</v>
      </c>
      <c r="BU182" s="28">
        <f>DATEVALUE("6-14-97")</f>
        <v>35595</v>
      </c>
      <c r="BW182" s="4">
        <f t="shared" si="33"/>
        <v>149098</v>
      </c>
      <c r="BX182" s="22">
        <f t="shared" si="40"/>
        <v>0.21423219753729894</v>
      </c>
      <c r="BY182" s="4">
        <v>5980</v>
      </c>
      <c r="BZ182" s="4">
        <f t="shared" si="39"/>
        <v>10022</v>
      </c>
      <c r="CA182" s="4">
        <f t="shared" si="41"/>
        <v>68436</v>
      </c>
      <c r="CD182" s="4">
        <f t="shared" si="34"/>
        <v>32552</v>
      </c>
      <c r="CE182" s="4">
        <f t="shared" si="35"/>
        <v>17562</v>
      </c>
      <c r="CF182" s="4">
        <f t="shared" si="36"/>
        <v>6378</v>
      </c>
      <c r="CG182" s="4">
        <f t="shared" si="37"/>
        <v>4811</v>
      </c>
      <c r="CH182" s="4">
        <f t="shared" si="38"/>
        <v>5470</v>
      </c>
      <c r="CZ182" s="70">
        <v>35551</v>
      </c>
      <c r="DA182" s="5">
        <f t="shared" si="42"/>
        <v>11045.805555555555</v>
      </c>
      <c r="DB182" s="5">
        <f t="shared" si="32"/>
        <v>12424.833333333334</v>
      </c>
      <c r="DC182" s="72">
        <f t="shared" si="43"/>
        <v>16002</v>
      </c>
    </row>
    <row r="183" spans="2:107" x14ac:dyDescent="0.3">
      <c r="B183" s="32" t="s">
        <v>260</v>
      </c>
      <c r="C183" s="19" t="s">
        <v>448</v>
      </c>
      <c r="D183" s="4">
        <v>54</v>
      </c>
      <c r="E183" s="4">
        <v>263</v>
      </c>
      <c r="F183" s="4">
        <v>382</v>
      </c>
      <c r="G183" s="4">
        <v>50</v>
      </c>
      <c r="H183" s="4">
        <v>2395</v>
      </c>
      <c r="I183" s="4">
        <v>351</v>
      </c>
      <c r="J183" s="4">
        <v>63</v>
      </c>
      <c r="K183" s="4">
        <v>8</v>
      </c>
      <c r="L183" s="4">
        <v>279</v>
      </c>
      <c r="M183" s="4">
        <v>131</v>
      </c>
      <c r="N183" s="4">
        <v>193</v>
      </c>
      <c r="O183" s="4">
        <v>386</v>
      </c>
      <c r="P183" s="4">
        <v>234</v>
      </c>
      <c r="Q183" s="4">
        <v>77</v>
      </c>
      <c r="R183" s="4">
        <v>109</v>
      </c>
      <c r="S183" s="4">
        <v>86</v>
      </c>
      <c r="T183" s="4">
        <v>41</v>
      </c>
      <c r="U183" s="4">
        <v>62</v>
      </c>
      <c r="V183" s="4">
        <v>26</v>
      </c>
      <c r="W183" s="4">
        <v>78</v>
      </c>
      <c r="X183" s="4">
        <v>118</v>
      </c>
      <c r="Y183" s="4">
        <v>195</v>
      </c>
      <c r="Z183" s="4">
        <v>144</v>
      </c>
      <c r="AA183" s="4">
        <v>26</v>
      </c>
      <c r="AB183" s="4">
        <v>95</v>
      </c>
      <c r="AC183" s="4">
        <v>277</v>
      </c>
      <c r="AD183" s="4">
        <v>59</v>
      </c>
      <c r="AE183" s="4">
        <v>204</v>
      </c>
      <c r="AF183" s="4">
        <v>33</v>
      </c>
      <c r="AG183" s="4">
        <v>97</v>
      </c>
      <c r="AH183" s="4">
        <v>110</v>
      </c>
      <c r="AI183" s="4">
        <v>191</v>
      </c>
      <c r="AJ183" s="4">
        <v>94</v>
      </c>
      <c r="AK183" s="4">
        <v>52</v>
      </c>
      <c r="AL183" s="4">
        <v>151</v>
      </c>
      <c r="AM183" s="4">
        <v>87</v>
      </c>
      <c r="AN183" s="4">
        <v>1331</v>
      </c>
      <c r="AO183" s="4">
        <v>129</v>
      </c>
      <c r="AP183" s="4">
        <v>10</v>
      </c>
      <c r="AQ183" s="4">
        <v>49</v>
      </c>
      <c r="AR183" s="4">
        <v>40</v>
      </c>
      <c r="AS183" s="4">
        <v>74</v>
      </c>
      <c r="AT183" s="4">
        <v>519</v>
      </c>
      <c r="AU183" s="4">
        <v>193</v>
      </c>
      <c r="AV183" s="4">
        <v>21</v>
      </c>
      <c r="AW183" s="4">
        <v>161</v>
      </c>
      <c r="AX183" s="4">
        <v>829</v>
      </c>
      <c r="AY183" s="4">
        <v>12</v>
      </c>
      <c r="AZ183" s="4">
        <v>114</v>
      </c>
      <c r="BA183" s="4">
        <v>49</v>
      </c>
      <c r="BB183" s="4">
        <v>14</v>
      </c>
      <c r="BC183" s="4">
        <v>14</v>
      </c>
      <c r="BD183" s="4">
        <v>70</v>
      </c>
      <c r="BE183" s="4">
        <v>0</v>
      </c>
      <c r="BF183" s="4">
        <v>0</v>
      </c>
      <c r="BG183" s="4">
        <v>0</v>
      </c>
      <c r="BH183" s="4">
        <v>0</v>
      </c>
      <c r="BI183" s="4">
        <v>27</v>
      </c>
      <c r="BJ183" s="4">
        <v>0</v>
      </c>
      <c r="BK183" s="4">
        <v>4</v>
      </c>
      <c r="BL183" s="4">
        <v>2</v>
      </c>
      <c r="BM183" s="4">
        <v>0</v>
      </c>
      <c r="BN183" s="4">
        <v>0</v>
      </c>
      <c r="BO183" s="4">
        <f t="shared" si="44"/>
        <v>117</v>
      </c>
      <c r="BP183" s="4">
        <v>18</v>
      </c>
      <c r="BQ183" s="4">
        <f t="shared" si="45"/>
        <v>505</v>
      </c>
      <c r="BR183" s="27">
        <v>11386</v>
      </c>
      <c r="BS183" s="4">
        <f t="shared" si="31"/>
        <v>11386</v>
      </c>
      <c r="BT183" s="3">
        <v>0</v>
      </c>
      <c r="BU183" s="28">
        <f>DATEVALUE("7-12-97")</f>
        <v>35623</v>
      </c>
      <c r="BW183" s="4">
        <f t="shared" si="33"/>
        <v>148025</v>
      </c>
      <c r="BX183" s="22">
        <f t="shared" si="40"/>
        <v>0.17857114421522802</v>
      </c>
      <c r="BY183" s="4">
        <v>8132</v>
      </c>
      <c r="BZ183" s="4">
        <f t="shared" si="39"/>
        <v>3254</v>
      </c>
      <c r="CA183" s="4">
        <f t="shared" si="41"/>
        <v>65842</v>
      </c>
      <c r="CD183" s="4">
        <f t="shared" si="34"/>
        <v>32165</v>
      </c>
      <c r="CE183" s="4">
        <f t="shared" si="35"/>
        <v>17432</v>
      </c>
      <c r="CF183" s="4">
        <f t="shared" si="36"/>
        <v>6329</v>
      </c>
      <c r="CG183" s="4">
        <f t="shared" si="37"/>
        <v>4750</v>
      </c>
      <c r="CH183" s="4">
        <f t="shared" si="38"/>
        <v>5435</v>
      </c>
      <c r="CZ183" s="70">
        <v>35582</v>
      </c>
      <c r="DA183" s="5">
        <f t="shared" si="42"/>
        <v>11092.611111111111</v>
      </c>
      <c r="DB183" s="5">
        <f t="shared" si="32"/>
        <v>12335.416666666666</v>
      </c>
      <c r="DC183" s="72">
        <f t="shared" si="43"/>
        <v>11386</v>
      </c>
    </row>
    <row r="184" spans="2:107" x14ac:dyDescent="0.3">
      <c r="B184" s="32" t="s">
        <v>261</v>
      </c>
      <c r="C184" s="19" t="s">
        <v>462</v>
      </c>
      <c r="D184" s="4">
        <v>58</v>
      </c>
      <c r="E184" s="4">
        <v>299</v>
      </c>
      <c r="F184" s="4">
        <v>381</v>
      </c>
      <c r="G184" s="4">
        <v>42</v>
      </c>
      <c r="H184" s="4">
        <v>2571</v>
      </c>
      <c r="I184" s="4">
        <v>353</v>
      </c>
      <c r="J184" s="4">
        <v>63</v>
      </c>
      <c r="K184" s="4">
        <v>8</v>
      </c>
      <c r="L184" s="4">
        <v>363</v>
      </c>
      <c r="M184" s="4">
        <v>124</v>
      </c>
      <c r="N184" s="4">
        <v>211</v>
      </c>
      <c r="O184" s="4">
        <v>434</v>
      </c>
      <c r="P184" s="4">
        <v>259</v>
      </c>
      <c r="Q184" s="4">
        <v>115</v>
      </c>
      <c r="R184" s="4">
        <v>82</v>
      </c>
      <c r="S184" s="4">
        <v>103</v>
      </c>
      <c r="T184" s="4">
        <v>46</v>
      </c>
      <c r="U184" s="4">
        <v>82</v>
      </c>
      <c r="V184" s="4">
        <v>23</v>
      </c>
      <c r="W184" s="4">
        <v>108</v>
      </c>
      <c r="X184" s="4">
        <v>122</v>
      </c>
      <c r="Y184" s="4">
        <v>184</v>
      </c>
      <c r="Z184" s="4">
        <v>191</v>
      </c>
      <c r="AA184" s="4">
        <v>26</v>
      </c>
      <c r="AB184" s="4">
        <v>112</v>
      </c>
      <c r="AC184" s="4">
        <v>244</v>
      </c>
      <c r="AD184" s="4">
        <v>56</v>
      </c>
      <c r="AE184" s="4">
        <v>242</v>
      </c>
      <c r="AF184" s="4">
        <v>28</v>
      </c>
      <c r="AG184" s="4">
        <v>119</v>
      </c>
      <c r="AH184" s="4">
        <v>93</v>
      </c>
      <c r="AI184" s="4">
        <v>223</v>
      </c>
      <c r="AJ184" s="4">
        <v>116</v>
      </c>
      <c r="AK184" s="4">
        <v>37</v>
      </c>
      <c r="AL184" s="4">
        <v>158</v>
      </c>
      <c r="AM184" s="4">
        <v>94</v>
      </c>
      <c r="AN184" s="4">
        <v>1376</v>
      </c>
      <c r="AO184" s="4">
        <v>139</v>
      </c>
      <c r="AP184" s="4">
        <v>11</v>
      </c>
      <c r="AQ184" s="4">
        <v>49</v>
      </c>
      <c r="AR184" s="4">
        <v>49</v>
      </c>
      <c r="AS184" s="4">
        <v>85</v>
      </c>
      <c r="AT184" s="4">
        <v>541</v>
      </c>
      <c r="AU184" s="4">
        <v>201</v>
      </c>
      <c r="AV184" s="4">
        <v>26</v>
      </c>
      <c r="AW184" s="4">
        <v>192</v>
      </c>
      <c r="AX184" s="4">
        <v>882</v>
      </c>
      <c r="AY184" s="4">
        <v>16</v>
      </c>
      <c r="AZ184" s="4">
        <v>139</v>
      </c>
      <c r="BA184" s="4">
        <v>57</v>
      </c>
      <c r="BB184" s="4">
        <v>14</v>
      </c>
      <c r="BC184" s="4">
        <v>16</v>
      </c>
      <c r="BD184" s="4">
        <v>78</v>
      </c>
      <c r="BE184" s="4">
        <v>0</v>
      </c>
      <c r="BF184" s="4">
        <v>0</v>
      </c>
      <c r="BG184" s="4">
        <v>1</v>
      </c>
      <c r="BH184" s="4">
        <v>1</v>
      </c>
      <c r="BI184" s="4">
        <v>32</v>
      </c>
      <c r="BJ184" s="4">
        <v>0</v>
      </c>
      <c r="BK184" s="4">
        <v>16</v>
      </c>
      <c r="BL184" s="4">
        <v>2</v>
      </c>
      <c r="BM184" s="4">
        <v>0</v>
      </c>
      <c r="BN184" s="4">
        <v>1</v>
      </c>
      <c r="BO184" s="4">
        <f t="shared" si="44"/>
        <v>147</v>
      </c>
      <c r="BP184" s="4">
        <v>10</v>
      </c>
      <c r="BQ184" s="4">
        <f t="shared" si="45"/>
        <v>509</v>
      </c>
      <c r="BR184" s="27">
        <v>12213</v>
      </c>
      <c r="BS184" s="4">
        <f t="shared" si="31"/>
        <v>12213</v>
      </c>
      <c r="BT184" s="3">
        <v>0</v>
      </c>
      <c r="BU184" s="28">
        <f>DATEVALUE("8-9-97")</f>
        <v>35651</v>
      </c>
      <c r="BW184" s="4">
        <f t="shared" si="33"/>
        <v>149121</v>
      </c>
      <c r="BX184" s="22">
        <f t="shared" si="40"/>
        <v>0.19740318138384572</v>
      </c>
      <c r="BY184" s="4">
        <v>6976</v>
      </c>
      <c r="BZ184" s="4">
        <f t="shared" si="39"/>
        <v>5237</v>
      </c>
      <c r="CA184" s="4">
        <f t="shared" si="41"/>
        <v>67510</v>
      </c>
      <c r="CD184" s="4">
        <f t="shared" si="34"/>
        <v>32237</v>
      </c>
      <c r="CE184" s="4">
        <f t="shared" si="35"/>
        <v>17621</v>
      </c>
      <c r="CF184" s="4">
        <f t="shared" si="36"/>
        <v>6396</v>
      </c>
      <c r="CG184" s="4">
        <f t="shared" si="37"/>
        <v>4773</v>
      </c>
      <c r="CH184" s="4">
        <f t="shared" si="38"/>
        <v>5422</v>
      </c>
      <c r="CZ184" s="70">
        <v>35612</v>
      </c>
      <c r="DA184" s="5">
        <f t="shared" si="42"/>
        <v>11080.805555555555</v>
      </c>
      <c r="DB184" s="5">
        <f t="shared" si="32"/>
        <v>12426.75</v>
      </c>
      <c r="DC184" s="72">
        <f t="shared" si="43"/>
        <v>12213</v>
      </c>
    </row>
    <row r="185" spans="2:107" x14ac:dyDescent="0.3">
      <c r="B185" s="32" t="s">
        <v>262</v>
      </c>
      <c r="C185" s="19" t="s">
        <v>438</v>
      </c>
      <c r="D185" s="4">
        <v>79</v>
      </c>
      <c r="E185" s="4">
        <v>411</v>
      </c>
      <c r="F185" s="4">
        <v>494</v>
      </c>
      <c r="G185" s="4">
        <v>61</v>
      </c>
      <c r="H185" s="4">
        <v>3213</v>
      </c>
      <c r="I185" s="4">
        <v>508</v>
      </c>
      <c r="J185" s="4">
        <v>87</v>
      </c>
      <c r="K185" s="4">
        <v>16</v>
      </c>
      <c r="L185" s="4">
        <v>398</v>
      </c>
      <c r="M185" s="4">
        <v>168</v>
      </c>
      <c r="N185" s="4">
        <v>285</v>
      </c>
      <c r="O185" s="4">
        <v>562</v>
      </c>
      <c r="P185" s="4">
        <v>339</v>
      </c>
      <c r="Q185" s="4">
        <v>133</v>
      </c>
      <c r="R185" s="4">
        <v>84</v>
      </c>
      <c r="S185" s="4">
        <v>133</v>
      </c>
      <c r="T185" s="4">
        <v>61</v>
      </c>
      <c r="U185" s="4">
        <v>112</v>
      </c>
      <c r="V185" s="4">
        <v>28</v>
      </c>
      <c r="W185" s="4">
        <v>164</v>
      </c>
      <c r="X185" s="4">
        <v>191</v>
      </c>
      <c r="Y185" s="4">
        <v>278</v>
      </c>
      <c r="Z185" s="4">
        <v>194</v>
      </c>
      <c r="AA185" s="4">
        <v>38</v>
      </c>
      <c r="AB185" s="4">
        <v>168</v>
      </c>
      <c r="AC185" s="4">
        <v>406</v>
      </c>
      <c r="AD185" s="4">
        <v>72</v>
      </c>
      <c r="AE185" s="4">
        <v>312</v>
      </c>
      <c r="AF185" s="4">
        <v>38</v>
      </c>
      <c r="AG185" s="4">
        <v>137</v>
      </c>
      <c r="AH185" s="4">
        <v>113</v>
      </c>
      <c r="AI185" s="4">
        <v>327</v>
      </c>
      <c r="AJ185" s="4">
        <v>145</v>
      </c>
      <c r="AK185" s="4">
        <v>48</v>
      </c>
      <c r="AL185" s="4">
        <v>211</v>
      </c>
      <c r="AM185" s="4">
        <v>101</v>
      </c>
      <c r="AN185" s="4">
        <v>1882</v>
      </c>
      <c r="AO185" s="4">
        <v>181</v>
      </c>
      <c r="AP185" s="4">
        <v>22</v>
      </c>
      <c r="AQ185" s="4">
        <v>75</v>
      </c>
      <c r="AR185" s="4">
        <v>65</v>
      </c>
      <c r="AS185" s="4">
        <v>119</v>
      </c>
      <c r="AT185" s="4">
        <v>706</v>
      </c>
      <c r="AU185" s="4">
        <v>271</v>
      </c>
      <c r="AV185" s="4">
        <v>27</v>
      </c>
      <c r="AW185" s="4">
        <v>248</v>
      </c>
      <c r="AX185" s="4">
        <v>985</v>
      </c>
      <c r="AY185" s="4">
        <v>17</v>
      </c>
      <c r="AZ185" s="4">
        <v>194</v>
      </c>
      <c r="BA185" s="4">
        <v>55</v>
      </c>
      <c r="BB185" s="4">
        <v>19</v>
      </c>
      <c r="BC185" s="4">
        <v>37</v>
      </c>
      <c r="BD185" s="4">
        <v>99</v>
      </c>
      <c r="BE185" s="4">
        <v>0</v>
      </c>
      <c r="BF185" s="4">
        <v>0</v>
      </c>
      <c r="BG185" s="4">
        <v>1</v>
      </c>
      <c r="BH185" s="4">
        <v>1</v>
      </c>
      <c r="BI185" s="4">
        <v>34</v>
      </c>
      <c r="BJ185" s="4">
        <v>0</v>
      </c>
      <c r="BK185" s="4">
        <v>15</v>
      </c>
      <c r="BL185" s="4">
        <v>3</v>
      </c>
      <c r="BM185" s="4">
        <v>2</v>
      </c>
      <c r="BN185" s="4">
        <v>0</v>
      </c>
      <c r="BO185" s="4">
        <f t="shared" si="44"/>
        <v>192</v>
      </c>
      <c r="BP185" s="4">
        <v>26</v>
      </c>
      <c r="BQ185" s="4">
        <f t="shared" si="45"/>
        <v>674</v>
      </c>
      <c r="BR185" s="27">
        <v>15873</v>
      </c>
      <c r="BS185" s="4">
        <f t="shared" si="31"/>
        <v>15873</v>
      </c>
      <c r="BT185" s="3">
        <v>0</v>
      </c>
      <c r="BU185" s="28">
        <f>DATEVALUE("9-13-97")</f>
        <v>35686</v>
      </c>
      <c r="BW185" s="4">
        <f t="shared" si="33"/>
        <v>149830</v>
      </c>
      <c r="BX185" s="22">
        <f t="shared" si="40"/>
        <v>0.16308676380403808</v>
      </c>
      <c r="BY185" s="4">
        <v>4323</v>
      </c>
      <c r="BZ185" s="4">
        <f t="shared" si="39"/>
        <v>11550</v>
      </c>
      <c r="CA185" s="4">
        <f t="shared" si="41"/>
        <v>71522</v>
      </c>
      <c r="CD185" s="4">
        <f t="shared" si="34"/>
        <v>32038</v>
      </c>
      <c r="CE185" s="4">
        <f t="shared" si="35"/>
        <v>17859</v>
      </c>
      <c r="CF185" s="4">
        <f t="shared" si="36"/>
        <v>6435</v>
      </c>
      <c r="CG185" s="4">
        <f t="shared" si="37"/>
        <v>4745</v>
      </c>
      <c r="CH185" s="4">
        <f t="shared" si="38"/>
        <v>5472</v>
      </c>
      <c r="CZ185" s="70">
        <v>35643</v>
      </c>
      <c r="DA185" s="5">
        <f t="shared" si="42"/>
        <v>11209.222222222223</v>
      </c>
      <c r="DB185" s="5">
        <f t="shared" si="32"/>
        <v>12485.833333333334</v>
      </c>
      <c r="DC185" s="72">
        <f t="shared" si="43"/>
        <v>15873</v>
      </c>
    </row>
    <row r="186" spans="2:107" x14ac:dyDescent="0.3">
      <c r="B186" s="32" t="s">
        <v>263</v>
      </c>
      <c r="C186" s="19" t="s">
        <v>439</v>
      </c>
      <c r="D186" s="4">
        <v>82</v>
      </c>
      <c r="E186" s="4">
        <v>328</v>
      </c>
      <c r="F186" s="4">
        <v>389</v>
      </c>
      <c r="G186" s="4">
        <v>60</v>
      </c>
      <c r="H186" s="4">
        <v>2661</v>
      </c>
      <c r="I186" s="4">
        <v>395</v>
      </c>
      <c r="J186" s="4">
        <v>71</v>
      </c>
      <c r="K186" s="4">
        <v>5</v>
      </c>
      <c r="L186" s="4">
        <v>317</v>
      </c>
      <c r="M186" s="4">
        <v>122</v>
      </c>
      <c r="N186" s="4">
        <v>266</v>
      </c>
      <c r="O186" s="4">
        <v>489</v>
      </c>
      <c r="P186" s="4">
        <v>280</v>
      </c>
      <c r="Q186" s="4">
        <v>107</v>
      </c>
      <c r="R186" s="4">
        <v>78</v>
      </c>
      <c r="S186" s="4">
        <v>127</v>
      </c>
      <c r="T186" s="4">
        <v>44</v>
      </c>
      <c r="U186" s="4">
        <v>77</v>
      </c>
      <c r="V186" s="4">
        <v>32</v>
      </c>
      <c r="W186" s="4">
        <v>110</v>
      </c>
      <c r="X186" s="4">
        <v>124</v>
      </c>
      <c r="Y186" s="4">
        <v>190</v>
      </c>
      <c r="Z186" s="4">
        <v>219</v>
      </c>
      <c r="AA186" s="4">
        <v>23</v>
      </c>
      <c r="AB186" s="4">
        <v>132</v>
      </c>
      <c r="AC186" s="4">
        <v>364</v>
      </c>
      <c r="AD186" s="4">
        <v>57</v>
      </c>
      <c r="AE186" s="4">
        <v>230</v>
      </c>
      <c r="AF186" s="4">
        <v>47</v>
      </c>
      <c r="AG186" s="4">
        <v>114</v>
      </c>
      <c r="AH186" s="4">
        <v>132</v>
      </c>
      <c r="AI186" s="4">
        <v>231</v>
      </c>
      <c r="AJ186" s="4">
        <v>117</v>
      </c>
      <c r="AK186" s="4">
        <v>42</v>
      </c>
      <c r="AL186" s="4">
        <v>159</v>
      </c>
      <c r="AM186" s="4">
        <v>100</v>
      </c>
      <c r="AN186" s="4">
        <v>1596</v>
      </c>
      <c r="AO186" s="4">
        <v>156</v>
      </c>
      <c r="AP186" s="4">
        <v>16</v>
      </c>
      <c r="AQ186" s="4">
        <v>67</v>
      </c>
      <c r="AR186" s="4">
        <v>54</v>
      </c>
      <c r="AS186" s="4">
        <v>77</v>
      </c>
      <c r="AT186" s="4">
        <v>538</v>
      </c>
      <c r="AU186" s="4">
        <v>247</v>
      </c>
      <c r="AV186" s="4">
        <v>24</v>
      </c>
      <c r="AW186" s="4">
        <v>216</v>
      </c>
      <c r="AX186" s="4">
        <v>870</v>
      </c>
      <c r="AY186" s="4">
        <v>16</v>
      </c>
      <c r="AZ186" s="4">
        <v>115</v>
      </c>
      <c r="BA186" s="4">
        <v>66</v>
      </c>
      <c r="BB186" s="4">
        <v>15</v>
      </c>
      <c r="BC186" s="4">
        <v>21</v>
      </c>
      <c r="BD186" s="4">
        <v>95</v>
      </c>
      <c r="BE186" s="4">
        <v>0</v>
      </c>
      <c r="BF186" s="4">
        <v>0</v>
      </c>
      <c r="BG186" s="4">
        <v>0</v>
      </c>
      <c r="BH186" s="4">
        <v>2</v>
      </c>
      <c r="BI186" s="4">
        <v>38</v>
      </c>
      <c r="BJ186" s="4">
        <v>0</v>
      </c>
      <c r="BK186" s="4">
        <v>16</v>
      </c>
      <c r="BL186" s="4">
        <v>8</v>
      </c>
      <c r="BM186" s="4">
        <v>0</v>
      </c>
      <c r="BN186" s="4">
        <v>1</v>
      </c>
      <c r="BO186" s="4">
        <f t="shared" si="44"/>
        <v>181</v>
      </c>
      <c r="BP186" s="4">
        <v>16</v>
      </c>
      <c r="BQ186" s="4">
        <f t="shared" si="45"/>
        <v>553</v>
      </c>
      <c r="BR186" s="27">
        <v>13144</v>
      </c>
      <c r="BS186" s="4">
        <f t="shared" si="31"/>
        <v>13144</v>
      </c>
      <c r="BT186" s="3">
        <v>0</v>
      </c>
      <c r="BU186" s="28">
        <f>DATEVALUE("10-11-97")</f>
        <v>35714</v>
      </c>
      <c r="BW186" s="4">
        <f t="shared" si="33"/>
        <v>148816</v>
      </c>
      <c r="BX186" s="22">
        <f t="shared" si="40"/>
        <v>0.15397022332506194</v>
      </c>
      <c r="BY186" s="4">
        <v>6586</v>
      </c>
      <c r="BZ186" s="4">
        <f t="shared" si="39"/>
        <v>6558</v>
      </c>
      <c r="CA186" s="4">
        <f t="shared" si="41"/>
        <v>69036</v>
      </c>
      <c r="CD186" s="4">
        <f t="shared" si="34"/>
        <v>31513</v>
      </c>
      <c r="CE186" s="4">
        <f t="shared" si="35"/>
        <v>17896</v>
      </c>
      <c r="CF186" s="4">
        <f t="shared" si="36"/>
        <v>6398</v>
      </c>
      <c r="CG186" s="4">
        <f t="shared" si="37"/>
        <v>4676</v>
      </c>
      <c r="CH186" s="4">
        <f t="shared" si="38"/>
        <v>5507</v>
      </c>
      <c r="CZ186" s="70">
        <v>35674</v>
      </c>
      <c r="DA186" s="5">
        <f t="shared" si="42"/>
        <v>11247.666666666666</v>
      </c>
      <c r="DB186" s="5">
        <f t="shared" si="32"/>
        <v>12401.333333333334</v>
      </c>
      <c r="DC186" s="72">
        <f t="shared" si="43"/>
        <v>13144</v>
      </c>
    </row>
    <row r="187" spans="2:107" x14ac:dyDescent="0.3">
      <c r="B187" s="32" t="s">
        <v>264</v>
      </c>
      <c r="C187" s="19" t="s">
        <v>440</v>
      </c>
      <c r="D187" s="4">
        <v>60</v>
      </c>
      <c r="E187" s="4">
        <v>291</v>
      </c>
      <c r="F187" s="4">
        <v>300</v>
      </c>
      <c r="G187" s="4">
        <v>41</v>
      </c>
      <c r="H187" s="4">
        <v>2511</v>
      </c>
      <c r="I187" s="4">
        <v>366</v>
      </c>
      <c r="J187" s="4">
        <v>61</v>
      </c>
      <c r="K187" s="4">
        <v>11</v>
      </c>
      <c r="L187" s="4">
        <v>282</v>
      </c>
      <c r="M187" s="4">
        <v>110</v>
      </c>
      <c r="N187" s="4">
        <v>222</v>
      </c>
      <c r="O187" s="4">
        <v>418</v>
      </c>
      <c r="P187" s="4">
        <v>246</v>
      </c>
      <c r="Q187" s="4">
        <v>97</v>
      </c>
      <c r="R187" s="4">
        <v>52</v>
      </c>
      <c r="S187" s="4">
        <v>93</v>
      </c>
      <c r="T187" s="4">
        <v>49</v>
      </c>
      <c r="U187" s="4">
        <v>84</v>
      </c>
      <c r="V187" s="4">
        <v>22</v>
      </c>
      <c r="W187" s="4">
        <v>81</v>
      </c>
      <c r="X187" s="4">
        <v>112</v>
      </c>
      <c r="Y187" s="4">
        <v>193</v>
      </c>
      <c r="Z187" s="4">
        <v>180</v>
      </c>
      <c r="AA187" s="4">
        <v>29</v>
      </c>
      <c r="AB187" s="4">
        <v>111</v>
      </c>
      <c r="AC187" s="4">
        <v>309</v>
      </c>
      <c r="AD187" s="4">
        <v>75</v>
      </c>
      <c r="AE187" s="4">
        <v>245</v>
      </c>
      <c r="AF187" s="4">
        <v>28</v>
      </c>
      <c r="AG187" s="4">
        <v>73</v>
      </c>
      <c r="AH187" s="4">
        <v>103</v>
      </c>
      <c r="AI187" s="4">
        <v>188</v>
      </c>
      <c r="AJ187" s="4">
        <v>93</v>
      </c>
      <c r="AK187" s="4">
        <v>53</v>
      </c>
      <c r="AL187" s="4">
        <v>149</v>
      </c>
      <c r="AM187" s="4">
        <v>108</v>
      </c>
      <c r="AN187" s="4">
        <v>1513</v>
      </c>
      <c r="AO187" s="4">
        <v>128</v>
      </c>
      <c r="AP187" s="4">
        <v>23</v>
      </c>
      <c r="AQ187" s="4">
        <v>54</v>
      </c>
      <c r="AR187" s="4">
        <v>27</v>
      </c>
      <c r="AS187" s="4">
        <v>77</v>
      </c>
      <c r="AT187" s="4">
        <v>533</v>
      </c>
      <c r="AU187" s="4">
        <v>213</v>
      </c>
      <c r="AV187" s="4">
        <v>15</v>
      </c>
      <c r="AW187" s="4">
        <v>179</v>
      </c>
      <c r="AX187" s="4">
        <v>868</v>
      </c>
      <c r="AY187" s="4">
        <v>10</v>
      </c>
      <c r="AZ187" s="4">
        <v>96</v>
      </c>
      <c r="BA187" s="4">
        <v>65</v>
      </c>
      <c r="BB187" s="4">
        <v>11</v>
      </c>
      <c r="BC187" s="4">
        <v>25</v>
      </c>
      <c r="BD187" s="4">
        <v>78</v>
      </c>
      <c r="BE187" s="4">
        <v>0</v>
      </c>
      <c r="BF187" s="4">
        <v>0</v>
      </c>
      <c r="BG187" s="4">
        <v>0</v>
      </c>
      <c r="BH187" s="4">
        <v>0</v>
      </c>
      <c r="BI187" s="4">
        <v>35</v>
      </c>
      <c r="BJ187" s="4">
        <v>0</v>
      </c>
      <c r="BK187" s="4">
        <v>20</v>
      </c>
      <c r="BL187" s="4">
        <v>5</v>
      </c>
      <c r="BM187" s="4">
        <v>0</v>
      </c>
      <c r="BN187" s="4">
        <v>0</v>
      </c>
      <c r="BO187" s="4">
        <f t="shared" si="44"/>
        <v>163</v>
      </c>
      <c r="BP187" s="4">
        <v>35</v>
      </c>
      <c r="BQ187" s="4">
        <f t="shared" si="45"/>
        <v>460</v>
      </c>
      <c r="BR187" s="27">
        <v>11916</v>
      </c>
      <c r="BS187" s="4">
        <f t="shared" si="31"/>
        <v>11916</v>
      </c>
      <c r="BT187" s="3">
        <v>0</v>
      </c>
      <c r="BU187" s="28">
        <f>DATEVALUE("11-08-97")</f>
        <v>35742</v>
      </c>
      <c r="BW187" s="4">
        <f t="shared" si="33"/>
        <v>147371</v>
      </c>
      <c r="BX187" s="22">
        <f t="shared" si="40"/>
        <v>0.11614256717864824</v>
      </c>
      <c r="BY187" s="4">
        <v>6870</v>
      </c>
      <c r="BZ187" s="4">
        <f t="shared" si="39"/>
        <v>5046</v>
      </c>
      <c r="CA187" s="4">
        <f t="shared" si="41"/>
        <v>70697</v>
      </c>
      <c r="CD187" s="4">
        <f t="shared" si="34"/>
        <v>31081</v>
      </c>
      <c r="CE187" s="4">
        <f t="shared" si="35"/>
        <v>17782</v>
      </c>
      <c r="CF187" s="4">
        <f t="shared" si="36"/>
        <v>6360</v>
      </c>
      <c r="CG187" s="4">
        <f t="shared" si="37"/>
        <v>4544</v>
      </c>
      <c r="CH187" s="4">
        <f t="shared" si="38"/>
        <v>5427</v>
      </c>
      <c r="CZ187" s="70">
        <v>35704</v>
      </c>
      <c r="DA187" s="5">
        <f t="shared" si="42"/>
        <v>11189.083333333334</v>
      </c>
      <c r="DB187" s="5">
        <f t="shared" si="32"/>
        <v>12280.916666666666</v>
      </c>
      <c r="DC187" s="72">
        <f t="shared" si="43"/>
        <v>11916</v>
      </c>
    </row>
    <row r="188" spans="2:107" x14ac:dyDescent="0.3">
      <c r="B188" s="32" t="s">
        <v>265</v>
      </c>
      <c r="C188" s="19" t="s">
        <v>441</v>
      </c>
      <c r="D188" s="4">
        <v>53</v>
      </c>
      <c r="E188" s="4">
        <v>341</v>
      </c>
      <c r="F188" s="4">
        <v>366</v>
      </c>
      <c r="G188" s="4">
        <v>51</v>
      </c>
      <c r="H188" s="4">
        <v>2512</v>
      </c>
      <c r="I188" s="4">
        <v>356</v>
      </c>
      <c r="J188" s="4">
        <v>59</v>
      </c>
      <c r="K188" s="4">
        <v>16</v>
      </c>
      <c r="L188" s="4">
        <v>305</v>
      </c>
      <c r="M188" s="4">
        <v>127</v>
      </c>
      <c r="N188" s="4">
        <v>206</v>
      </c>
      <c r="O188" s="4">
        <v>452</v>
      </c>
      <c r="P188" s="4">
        <v>252</v>
      </c>
      <c r="Q188" s="4">
        <v>82</v>
      </c>
      <c r="R188" s="4">
        <v>75</v>
      </c>
      <c r="S188" s="4">
        <v>85</v>
      </c>
      <c r="T188" s="4">
        <v>54</v>
      </c>
      <c r="U188" s="4">
        <v>84</v>
      </c>
      <c r="V188" s="4">
        <v>24</v>
      </c>
      <c r="W188" s="4">
        <v>93</v>
      </c>
      <c r="X188" s="4">
        <v>99</v>
      </c>
      <c r="Y188" s="4">
        <v>199</v>
      </c>
      <c r="Z188" s="4">
        <v>189</v>
      </c>
      <c r="AA188" s="4">
        <v>18</v>
      </c>
      <c r="AB188" s="4">
        <v>127</v>
      </c>
      <c r="AC188" s="4">
        <v>325</v>
      </c>
      <c r="AD188" s="4">
        <v>61</v>
      </c>
      <c r="AE188" s="4">
        <v>203</v>
      </c>
      <c r="AF188" s="4">
        <v>32</v>
      </c>
      <c r="AG188" s="4">
        <v>92</v>
      </c>
      <c r="AH188" s="4">
        <v>117</v>
      </c>
      <c r="AI188" s="4">
        <v>213</v>
      </c>
      <c r="AJ188" s="4">
        <v>134</v>
      </c>
      <c r="AK188" s="4">
        <v>36</v>
      </c>
      <c r="AL188" s="4">
        <v>182</v>
      </c>
      <c r="AM188" s="4">
        <v>72</v>
      </c>
      <c r="AN188" s="4">
        <v>1589</v>
      </c>
      <c r="AO188" s="4">
        <v>130</v>
      </c>
      <c r="AP188" s="4">
        <v>18</v>
      </c>
      <c r="AQ188" s="4">
        <v>55</v>
      </c>
      <c r="AR188" s="4">
        <v>48</v>
      </c>
      <c r="AS188" s="4">
        <v>97</v>
      </c>
      <c r="AT188" s="4">
        <v>483</v>
      </c>
      <c r="AU188" s="4">
        <v>191</v>
      </c>
      <c r="AV188" s="4">
        <v>21</v>
      </c>
      <c r="AW188" s="4">
        <v>166</v>
      </c>
      <c r="AX188" s="4">
        <v>923</v>
      </c>
      <c r="AY188" s="4">
        <v>12</v>
      </c>
      <c r="AZ188" s="4">
        <v>127</v>
      </c>
      <c r="BA188" s="4">
        <v>71</v>
      </c>
      <c r="BB188" s="4">
        <v>11</v>
      </c>
      <c r="BC188" s="4">
        <v>25</v>
      </c>
      <c r="BD188" s="4">
        <v>89</v>
      </c>
      <c r="BE188" s="4">
        <v>0</v>
      </c>
      <c r="BF188" s="4">
        <v>0</v>
      </c>
      <c r="BG188" s="4">
        <v>0</v>
      </c>
      <c r="BH188" s="4">
        <v>5</v>
      </c>
      <c r="BI188" s="4">
        <v>38</v>
      </c>
      <c r="BJ188" s="4">
        <v>0</v>
      </c>
      <c r="BK188" s="4">
        <v>17</v>
      </c>
      <c r="BL188" s="4">
        <v>1</v>
      </c>
      <c r="BM188" s="4">
        <v>0</v>
      </c>
      <c r="BN188" s="4">
        <v>0</v>
      </c>
      <c r="BO188" s="4">
        <f t="shared" si="44"/>
        <v>175</v>
      </c>
      <c r="BP188" s="4">
        <v>25</v>
      </c>
      <c r="BQ188" s="4">
        <f t="shared" si="45"/>
        <v>509</v>
      </c>
      <c r="BR188" s="27">
        <v>12343</v>
      </c>
      <c r="BS188" s="4">
        <f t="shared" si="31"/>
        <v>12343</v>
      </c>
      <c r="BT188" s="3">
        <v>0</v>
      </c>
      <c r="BU188" s="28">
        <f>DATEVALUE("12-13-97")</f>
        <v>35777</v>
      </c>
      <c r="BW188" s="4">
        <f t="shared" si="33"/>
        <v>147417</v>
      </c>
      <c r="BX188" s="22">
        <f t="shared" si="40"/>
        <v>8.4778065579560913E-2</v>
      </c>
      <c r="BY188" s="4">
        <v>3885</v>
      </c>
      <c r="BZ188" s="4">
        <f t="shared" si="39"/>
        <v>8458</v>
      </c>
      <c r="CA188" s="4">
        <f t="shared" si="41"/>
        <v>73569</v>
      </c>
      <c r="CD188" s="4">
        <f t="shared" si="34"/>
        <v>30801</v>
      </c>
      <c r="CE188" s="4">
        <f t="shared" si="35"/>
        <v>17822</v>
      </c>
      <c r="CF188" s="4">
        <f t="shared" si="36"/>
        <v>6357</v>
      </c>
      <c r="CG188" s="4">
        <f t="shared" si="37"/>
        <v>4536</v>
      </c>
      <c r="CH188" s="4">
        <f t="shared" si="38"/>
        <v>5441</v>
      </c>
      <c r="CZ188" s="70">
        <v>35735</v>
      </c>
      <c r="DA188" s="5">
        <f t="shared" si="42"/>
        <v>11295.833333333334</v>
      </c>
      <c r="DB188" s="5">
        <f t="shared" si="32"/>
        <v>12284.75</v>
      </c>
      <c r="DC188" s="72">
        <f t="shared" si="43"/>
        <v>12343</v>
      </c>
    </row>
    <row r="189" spans="2:107" x14ac:dyDescent="0.3">
      <c r="B189" s="32" t="s">
        <v>266</v>
      </c>
      <c r="C189" s="19" t="s">
        <v>442</v>
      </c>
      <c r="D189" s="4">
        <v>36</v>
      </c>
      <c r="E189" s="4">
        <v>152</v>
      </c>
      <c r="F189" s="4">
        <v>182</v>
      </c>
      <c r="G189" s="4">
        <v>27</v>
      </c>
      <c r="H189" s="4">
        <v>1268</v>
      </c>
      <c r="I189" s="4">
        <v>181</v>
      </c>
      <c r="J189" s="4">
        <v>27</v>
      </c>
      <c r="K189" s="4">
        <v>5</v>
      </c>
      <c r="L189" s="4">
        <v>150</v>
      </c>
      <c r="M189" s="4">
        <v>87</v>
      </c>
      <c r="N189" s="4">
        <v>105</v>
      </c>
      <c r="O189" s="4">
        <v>228</v>
      </c>
      <c r="P189" s="4">
        <v>140</v>
      </c>
      <c r="Q189" s="4">
        <v>47</v>
      </c>
      <c r="R189" s="4">
        <v>39</v>
      </c>
      <c r="S189" s="4">
        <v>51</v>
      </c>
      <c r="T189" s="4">
        <v>25</v>
      </c>
      <c r="U189" s="4">
        <v>35</v>
      </c>
      <c r="V189" s="4">
        <v>15</v>
      </c>
      <c r="W189" s="4">
        <v>48</v>
      </c>
      <c r="X189" s="4">
        <v>66</v>
      </c>
      <c r="Y189" s="4">
        <v>107</v>
      </c>
      <c r="Z189" s="4">
        <v>68</v>
      </c>
      <c r="AA189" s="4">
        <v>8</v>
      </c>
      <c r="AB189" s="4">
        <v>55</v>
      </c>
      <c r="AC189" s="4">
        <v>163</v>
      </c>
      <c r="AD189" s="4">
        <v>25</v>
      </c>
      <c r="AE189" s="4">
        <v>127</v>
      </c>
      <c r="AF189" s="4">
        <v>13</v>
      </c>
      <c r="AG189" s="4">
        <v>65</v>
      </c>
      <c r="AH189" s="4">
        <v>44</v>
      </c>
      <c r="AI189" s="4">
        <v>119</v>
      </c>
      <c r="AJ189" s="4">
        <v>53</v>
      </c>
      <c r="AK189" s="4">
        <v>24</v>
      </c>
      <c r="AL189" s="4">
        <v>74</v>
      </c>
      <c r="AM189" s="4">
        <v>46</v>
      </c>
      <c r="AN189" s="4">
        <v>756</v>
      </c>
      <c r="AO189" s="4">
        <v>85</v>
      </c>
      <c r="AP189" s="4">
        <v>4</v>
      </c>
      <c r="AQ189" s="4">
        <v>34</v>
      </c>
      <c r="AR189" s="4">
        <v>18</v>
      </c>
      <c r="AS189" s="4">
        <v>44</v>
      </c>
      <c r="AT189" s="4">
        <v>287</v>
      </c>
      <c r="AU189" s="4">
        <v>132</v>
      </c>
      <c r="AV189" s="4">
        <v>14</v>
      </c>
      <c r="AW189" s="4">
        <v>116</v>
      </c>
      <c r="AX189" s="4">
        <v>444</v>
      </c>
      <c r="AY189" s="4">
        <v>8</v>
      </c>
      <c r="AZ189" s="4">
        <v>62</v>
      </c>
      <c r="BA189" s="4">
        <v>42</v>
      </c>
      <c r="BB189" s="4">
        <v>17</v>
      </c>
      <c r="BC189" s="4">
        <v>16</v>
      </c>
      <c r="BD189" s="4">
        <v>50</v>
      </c>
      <c r="BE189" s="4">
        <v>0</v>
      </c>
      <c r="BF189" s="4">
        <v>0</v>
      </c>
      <c r="BG189" s="4">
        <v>0</v>
      </c>
      <c r="BH189" s="4">
        <v>2</v>
      </c>
      <c r="BI189" s="4">
        <v>12</v>
      </c>
      <c r="BJ189" s="4">
        <v>0</v>
      </c>
      <c r="BK189" s="4">
        <v>6</v>
      </c>
      <c r="BL189" s="4">
        <v>1</v>
      </c>
      <c r="BM189" s="4">
        <v>0</v>
      </c>
      <c r="BN189" s="4">
        <v>0</v>
      </c>
      <c r="BO189" s="4">
        <f t="shared" si="44"/>
        <v>87</v>
      </c>
      <c r="BP189" s="4">
        <v>7</v>
      </c>
      <c r="BQ189" s="4">
        <f t="shared" si="45"/>
        <v>310</v>
      </c>
      <c r="BR189" s="27">
        <v>6372</v>
      </c>
      <c r="BS189" s="4">
        <f t="shared" si="31"/>
        <v>6372</v>
      </c>
      <c r="BT189" s="3">
        <v>0</v>
      </c>
      <c r="BU189" s="28">
        <f>DATEVALUE("12-27-97")</f>
        <v>35791</v>
      </c>
      <c r="BW189" s="4">
        <f t="shared" si="33"/>
        <v>148197</v>
      </c>
      <c r="BX189" s="22">
        <f t="shared" si="40"/>
        <v>0.12639091572418826</v>
      </c>
      <c r="BY189" s="4">
        <v>9514</v>
      </c>
      <c r="BZ189" s="4">
        <f t="shared" si="39"/>
        <v>-3142</v>
      </c>
      <c r="CA189" s="4">
        <f t="shared" si="41"/>
        <v>71208</v>
      </c>
      <c r="CD189" s="4">
        <f t="shared" si="34"/>
        <v>30834</v>
      </c>
      <c r="CE189" s="4">
        <f t="shared" si="35"/>
        <v>17879</v>
      </c>
      <c r="CF189" s="4">
        <f t="shared" si="36"/>
        <v>6409</v>
      </c>
      <c r="CG189" s="4">
        <f t="shared" si="37"/>
        <v>4562</v>
      </c>
      <c r="CH189" s="4">
        <f t="shared" si="38"/>
        <v>5478</v>
      </c>
      <c r="CZ189" s="70">
        <v>35765</v>
      </c>
      <c r="DA189" s="5">
        <f t="shared" si="42"/>
        <v>11189.416666666666</v>
      </c>
      <c r="DB189" s="5">
        <f t="shared" si="32"/>
        <v>12349.75</v>
      </c>
      <c r="DC189" s="72">
        <f t="shared" si="43"/>
        <v>6372</v>
      </c>
    </row>
    <row r="190" spans="2:107" x14ac:dyDescent="0.3">
      <c r="B190" s="32" t="s">
        <v>279</v>
      </c>
      <c r="C190" s="2" t="s">
        <v>443</v>
      </c>
      <c r="D190" s="4">
        <v>88</v>
      </c>
      <c r="E190" s="4">
        <v>452</v>
      </c>
      <c r="F190" s="4">
        <v>460</v>
      </c>
      <c r="G190" s="4">
        <v>65</v>
      </c>
      <c r="H190" s="4">
        <v>3480</v>
      </c>
      <c r="I190" s="4">
        <v>458</v>
      </c>
      <c r="J190" s="4">
        <v>79</v>
      </c>
      <c r="K190" s="4">
        <v>13</v>
      </c>
      <c r="L190" s="4">
        <v>421</v>
      </c>
      <c r="M190" s="4">
        <v>207</v>
      </c>
      <c r="N190" s="4">
        <v>327</v>
      </c>
      <c r="O190" s="4">
        <v>636</v>
      </c>
      <c r="P190" s="4">
        <v>333</v>
      </c>
      <c r="Q190" s="4">
        <v>118</v>
      </c>
      <c r="R190" s="4">
        <v>111</v>
      </c>
      <c r="S190" s="4">
        <v>132</v>
      </c>
      <c r="T190" s="4">
        <v>53</v>
      </c>
      <c r="U190" s="4">
        <v>89</v>
      </c>
      <c r="V190" s="4">
        <v>41</v>
      </c>
      <c r="W190" s="4">
        <v>122</v>
      </c>
      <c r="X190" s="4">
        <v>162</v>
      </c>
      <c r="Y190" s="4">
        <v>267</v>
      </c>
      <c r="Z190" s="4">
        <v>213</v>
      </c>
      <c r="AA190" s="4">
        <v>30</v>
      </c>
      <c r="AB190" s="4">
        <v>170</v>
      </c>
      <c r="AC190" s="4">
        <v>427</v>
      </c>
      <c r="AD190" s="4">
        <v>78</v>
      </c>
      <c r="AE190" s="4">
        <v>336</v>
      </c>
      <c r="AF190" s="4">
        <v>37</v>
      </c>
      <c r="AG190" s="4">
        <v>151</v>
      </c>
      <c r="AH190" s="4">
        <v>153</v>
      </c>
      <c r="AI190" s="4">
        <v>312</v>
      </c>
      <c r="AJ190" s="4">
        <v>157</v>
      </c>
      <c r="AK190" s="4">
        <v>62</v>
      </c>
      <c r="AL190" s="4">
        <v>181</v>
      </c>
      <c r="AM190" s="4">
        <v>111</v>
      </c>
      <c r="AN190" s="4">
        <v>2094</v>
      </c>
      <c r="AO190" s="4">
        <v>198</v>
      </c>
      <c r="AP190" s="4">
        <v>18</v>
      </c>
      <c r="AQ190" s="4">
        <v>90</v>
      </c>
      <c r="AR190" s="4">
        <v>54</v>
      </c>
      <c r="AS190" s="4">
        <v>111</v>
      </c>
      <c r="AT190" s="4">
        <v>745</v>
      </c>
      <c r="AU190" s="4">
        <v>328</v>
      </c>
      <c r="AV190" s="4">
        <v>26</v>
      </c>
      <c r="AW190" s="4">
        <v>277</v>
      </c>
      <c r="AX190" s="4">
        <v>1204</v>
      </c>
      <c r="AY190" s="4">
        <v>12</v>
      </c>
      <c r="AZ190" s="4">
        <v>163</v>
      </c>
      <c r="BA190" s="4">
        <v>108</v>
      </c>
      <c r="BB190" s="4">
        <v>29</v>
      </c>
      <c r="BC190" s="4">
        <v>26</v>
      </c>
      <c r="BD190" s="4">
        <v>150</v>
      </c>
      <c r="BE190" s="4">
        <v>0</v>
      </c>
      <c r="BF190" s="4">
        <v>0</v>
      </c>
      <c r="BG190" s="4">
        <v>0</v>
      </c>
      <c r="BH190" s="4">
        <v>5</v>
      </c>
      <c r="BI190" s="4">
        <v>49</v>
      </c>
      <c r="BJ190" s="4">
        <v>1</v>
      </c>
      <c r="BK190" s="4">
        <v>25</v>
      </c>
      <c r="BL190" s="4">
        <v>4</v>
      </c>
      <c r="BM190" s="4">
        <v>1</v>
      </c>
      <c r="BN190" s="4">
        <v>0</v>
      </c>
      <c r="BO190" s="4">
        <f t="shared" si="44"/>
        <v>261</v>
      </c>
      <c r="BP190" s="4">
        <v>23</v>
      </c>
      <c r="BQ190" s="4">
        <f t="shared" si="45"/>
        <v>728</v>
      </c>
      <c r="BR190" s="27">
        <v>17001</v>
      </c>
      <c r="BS190" s="4">
        <f t="shared" si="31"/>
        <v>17001</v>
      </c>
      <c r="BT190" s="3">
        <v>0</v>
      </c>
      <c r="BU190" s="28">
        <f>DATEVALUE("01-31-98")</f>
        <v>35826</v>
      </c>
      <c r="BW190" s="4">
        <f t="shared" si="33"/>
        <v>151972</v>
      </c>
      <c r="BX190" s="22">
        <f t="shared" si="40"/>
        <v>0.1224011994180163</v>
      </c>
      <c r="BY190" s="4">
        <v>8653</v>
      </c>
      <c r="BZ190" s="4">
        <f t="shared" si="39"/>
        <v>8348</v>
      </c>
      <c r="CA190" s="4">
        <f t="shared" si="41"/>
        <v>74226</v>
      </c>
      <c r="CD190" s="4">
        <f t="shared" si="34"/>
        <v>31491</v>
      </c>
      <c r="CE190" s="4">
        <f t="shared" si="35"/>
        <v>18376</v>
      </c>
      <c r="CF190" s="4">
        <f t="shared" si="36"/>
        <v>6575</v>
      </c>
      <c r="CG190" s="4">
        <f t="shared" si="37"/>
        <v>4619</v>
      </c>
      <c r="CH190" s="4">
        <f t="shared" si="38"/>
        <v>5602</v>
      </c>
      <c r="CZ190" s="70">
        <v>35796</v>
      </c>
      <c r="DA190" s="5">
        <f t="shared" si="42"/>
        <v>11392.75</v>
      </c>
      <c r="DB190" s="5">
        <f t="shared" si="32"/>
        <v>12664.333333333334</v>
      </c>
      <c r="DC190" s="72">
        <f t="shared" si="43"/>
        <v>17001</v>
      </c>
    </row>
    <row r="191" spans="2:107" x14ac:dyDescent="0.3">
      <c r="B191" s="32" t="s">
        <v>267</v>
      </c>
      <c r="C191" t="s">
        <v>444</v>
      </c>
      <c r="D191" s="4">
        <v>64</v>
      </c>
      <c r="E191" s="4">
        <v>268</v>
      </c>
      <c r="F191" s="4">
        <v>325</v>
      </c>
      <c r="G191" s="4">
        <v>47</v>
      </c>
      <c r="H191" s="4">
        <v>2036</v>
      </c>
      <c r="I191" s="4">
        <v>328</v>
      </c>
      <c r="J191" s="4">
        <v>57</v>
      </c>
      <c r="K191" s="4">
        <v>14</v>
      </c>
      <c r="L191" s="4">
        <v>273</v>
      </c>
      <c r="M191" s="4">
        <v>124</v>
      </c>
      <c r="N191" s="4">
        <v>173</v>
      </c>
      <c r="O191" s="4">
        <v>389</v>
      </c>
      <c r="P191" s="4">
        <v>187</v>
      </c>
      <c r="Q191" s="4">
        <v>94</v>
      </c>
      <c r="R191" s="4">
        <v>61</v>
      </c>
      <c r="S191" s="4">
        <v>76</v>
      </c>
      <c r="T191" s="4">
        <v>44</v>
      </c>
      <c r="U191" s="4">
        <v>61</v>
      </c>
      <c r="V191" s="4">
        <v>17</v>
      </c>
      <c r="W191" s="4">
        <v>87</v>
      </c>
      <c r="X191" s="4">
        <v>118</v>
      </c>
      <c r="Y191" s="4">
        <v>155</v>
      </c>
      <c r="Z191" s="4">
        <v>133</v>
      </c>
      <c r="AA191" s="4">
        <v>32</v>
      </c>
      <c r="AB191" s="4">
        <v>113</v>
      </c>
      <c r="AC191" s="4">
        <v>317</v>
      </c>
      <c r="AD191" s="4">
        <v>57</v>
      </c>
      <c r="AE191" s="4">
        <v>220</v>
      </c>
      <c r="AF191" s="4">
        <v>30</v>
      </c>
      <c r="AG191" s="4">
        <v>84</v>
      </c>
      <c r="AH191" s="4">
        <v>98</v>
      </c>
      <c r="AI191" s="4">
        <v>159</v>
      </c>
      <c r="AJ191" s="4">
        <v>100</v>
      </c>
      <c r="AK191" s="4">
        <v>35</v>
      </c>
      <c r="AL191" s="4">
        <v>135</v>
      </c>
      <c r="AM191" s="4">
        <v>81</v>
      </c>
      <c r="AN191" s="4">
        <v>1306</v>
      </c>
      <c r="AO191" s="4">
        <v>94</v>
      </c>
      <c r="AP191" s="4">
        <v>9</v>
      </c>
      <c r="AQ191" s="4">
        <v>53</v>
      </c>
      <c r="AR191" s="4">
        <v>39</v>
      </c>
      <c r="AS191" s="4">
        <v>70</v>
      </c>
      <c r="AT191" s="4">
        <v>453</v>
      </c>
      <c r="AU191" s="4">
        <v>227</v>
      </c>
      <c r="AV191" s="4">
        <v>21</v>
      </c>
      <c r="AW191" s="4">
        <v>147</v>
      </c>
      <c r="AX191" s="4">
        <v>1043</v>
      </c>
      <c r="AY191" s="4">
        <v>10</v>
      </c>
      <c r="AZ191" s="4">
        <v>96</v>
      </c>
      <c r="BA191" s="4">
        <v>41</v>
      </c>
      <c r="BB191" s="4">
        <v>6</v>
      </c>
      <c r="BC191" s="4">
        <v>16</v>
      </c>
      <c r="BD191" s="4">
        <v>96</v>
      </c>
      <c r="BE191" s="4">
        <v>0</v>
      </c>
      <c r="BF191" s="4">
        <v>0</v>
      </c>
      <c r="BG191" s="4">
        <v>0</v>
      </c>
      <c r="BH191" s="4">
        <v>2</v>
      </c>
      <c r="BI191" s="4">
        <v>27</v>
      </c>
      <c r="BJ191" s="4">
        <v>0</v>
      </c>
      <c r="BK191" s="4">
        <v>9</v>
      </c>
      <c r="BL191" s="4">
        <v>7</v>
      </c>
      <c r="BM191" s="4">
        <v>0</v>
      </c>
      <c r="BN191" s="4">
        <v>0</v>
      </c>
      <c r="BO191" s="4">
        <f t="shared" si="44"/>
        <v>157</v>
      </c>
      <c r="BP191" s="4">
        <v>16</v>
      </c>
      <c r="BQ191" s="4">
        <f t="shared" si="45"/>
        <v>446</v>
      </c>
      <c r="BR191" s="27">
        <v>10826</v>
      </c>
      <c r="BS191" s="4">
        <f t="shared" si="31"/>
        <v>10826</v>
      </c>
      <c r="BT191" s="3">
        <v>0</v>
      </c>
      <c r="BU191" s="28">
        <f>DATEVALUE("3/7/98")</f>
        <v>35861</v>
      </c>
      <c r="BW191" s="4">
        <f t="shared" si="33"/>
        <v>151885</v>
      </c>
      <c r="BX191" s="22">
        <f t="shared" si="40"/>
        <v>0.10041659119724677</v>
      </c>
      <c r="BY191" s="4">
        <v>6923</v>
      </c>
      <c r="BZ191" s="4">
        <f t="shared" si="39"/>
        <v>3903</v>
      </c>
      <c r="CA191" s="4">
        <f t="shared" si="41"/>
        <v>73086</v>
      </c>
      <c r="CD191" s="4">
        <f t="shared" si="34"/>
        <v>31219</v>
      </c>
      <c r="CE191" s="4">
        <f t="shared" si="35"/>
        <v>18387</v>
      </c>
      <c r="CF191" s="4">
        <f t="shared" si="36"/>
        <v>6541</v>
      </c>
      <c r="CG191" s="4">
        <f t="shared" si="37"/>
        <v>4597</v>
      </c>
      <c r="CH191" s="4">
        <f t="shared" si="38"/>
        <v>5571</v>
      </c>
      <c r="CZ191" s="70">
        <v>35827</v>
      </c>
      <c r="DA191" s="5">
        <f t="shared" si="42"/>
        <v>11450.166666666666</v>
      </c>
      <c r="DB191" s="5">
        <f t="shared" si="32"/>
        <v>12657.083333333334</v>
      </c>
      <c r="DC191" s="72">
        <f t="shared" si="43"/>
        <v>10826</v>
      </c>
    </row>
    <row r="192" spans="2:107" x14ac:dyDescent="0.3">
      <c r="B192" s="32" t="s">
        <v>268</v>
      </c>
      <c r="C192" s="19" t="s">
        <v>445</v>
      </c>
      <c r="D192" s="4">
        <v>53</v>
      </c>
      <c r="E192" s="4">
        <v>263</v>
      </c>
      <c r="F192" s="4">
        <v>331</v>
      </c>
      <c r="G192" s="4">
        <v>38</v>
      </c>
      <c r="H192" s="4">
        <v>2193</v>
      </c>
      <c r="I192" s="4">
        <v>303</v>
      </c>
      <c r="J192" s="4">
        <v>64</v>
      </c>
      <c r="K192" s="4">
        <v>10</v>
      </c>
      <c r="L192" s="4">
        <v>301</v>
      </c>
      <c r="M192" s="4">
        <v>139</v>
      </c>
      <c r="N192" s="4">
        <v>200</v>
      </c>
      <c r="O192" s="4">
        <v>423</v>
      </c>
      <c r="P192" s="4">
        <v>185</v>
      </c>
      <c r="Q192" s="4">
        <v>87</v>
      </c>
      <c r="R192" s="4">
        <v>52</v>
      </c>
      <c r="S192" s="4">
        <v>90</v>
      </c>
      <c r="T192" s="4">
        <v>49</v>
      </c>
      <c r="U192" s="4">
        <v>73</v>
      </c>
      <c r="V192" s="4">
        <v>20</v>
      </c>
      <c r="W192" s="4">
        <v>75</v>
      </c>
      <c r="X192" s="4">
        <v>90</v>
      </c>
      <c r="Y192" s="4">
        <v>166</v>
      </c>
      <c r="Z192" s="4">
        <v>145</v>
      </c>
      <c r="AA192" s="4">
        <v>21</v>
      </c>
      <c r="AB192" s="4">
        <v>109</v>
      </c>
      <c r="AC192" s="4">
        <v>295</v>
      </c>
      <c r="AD192" s="4">
        <v>54</v>
      </c>
      <c r="AE192" s="4">
        <v>240</v>
      </c>
      <c r="AF192" s="4">
        <v>18</v>
      </c>
      <c r="AG192" s="4">
        <v>75</v>
      </c>
      <c r="AH192" s="4">
        <v>121</v>
      </c>
      <c r="AI192" s="4">
        <v>185</v>
      </c>
      <c r="AJ192" s="4">
        <v>83</v>
      </c>
      <c r="AK192" s="4">
        <v>34</v>
      </c>
      <c r="AL192" s="4">
        <v>133</v>
      </c>
      <c r="AM192" s="4">
        <v>82</v>
      </c>
      <c r="AN192" s="4">
        <v>1348</v>
      </c>
      <c r="AO192" s="4">
        <v>117</v>
      </c>
      <c r="AP192" s="4">
        <v>24</v>
      </c>
      <c r="AQ192" s="4">
        <v>39</v>
      </c>
      <c r="AR192" s="4">
        <v>34</v>
      </c>
      <c r="AS192" s="4">
        <v>123</v>
      </c>
      <c r="AT192" s="4">
        <v>442</v>
      </c>
      <c r="AU192" s="4">
        <v>237</v>
      </c>
      <c r="AV192" s="4">
        <v>19</v>
      </c>
      <c r="AW192" s="4">
        <v>155</v>
      </c>
      <c r="AX192" s="4">
        <v>966</v>
      </c>
      <c r="AY192" s="4">
        <v>10</v>
      </c>
      <c r="AZ192" s="4">
        <v>105</v>
      </c>
      <c r="BA192" s="4">
        <v>53</v>
      </c>
      <c r="BB192" s="4">
        <v>10</v>
      </c>
      <c r="BC192" s="4">
        <v>23</v>
      </c>
      <c r="BD192" s="4">
        <v>71</v>
      </c>
      <c r="BE192" s="4">
        <v>0</v>
      </c>
      <c r="BF192" s="4">
        <v>0</v>
      </c>
      <c r="BG192" s="4">
        <v>0</v>
      </c>
      <c r="BH192" s="4">
        <v>2</v>
      </c>
      <c r="BI192" s="4">
        <v>18</v>
      </c>
      <c r="BJ192" s="4">
        <v>0</v>
      </c>
      <c r="BK192" s="4">
        <v>5</v>
      </c>
      <c r="BL192" s="4">
        <v>5</v>
      </c>
      <c r="BM192" s="4">
        <v>0</v>
      </c>
      <c r="BN192" s="4">
        <v>0</v>
      </c>
      <c r="BO192" s="4">
        <f t="shared" si="44"/>
        <v>124</v>
      </c>
      <c r="BP192" s="4">
        <v>19</v>
      </c>
      <c r="BQ192" s="4">
        <f t="shared" si="45"/>
        <v>459</v>
      </c>
      <c r="BR192" s="27">
        <v>11084</v>
      </c>
      <c r="BS192" s="4">
        <f t="shared" si="31"/>
        <v>11084</v>
      </c>
      <c r="BT192" s="3">
        <v>0</v>
      </c>
      <c r="BU192" s="28">
        <f>DATEVALUE("4/4/98")</f>
        <v>35889</v>
      </c>
      <c r="BW192" s="4">
        <f t="shared" si="33"/>
        <v>148938</v>
      </c>
      <c r="BX192" s="22">
        <f t="shared" si="40"/>
        <v>6.1787539833607852E-2</v>
      </c>
      <c r="BY192" s="4">
        <v>9162</v>
      </c>
      <c r="BZ192" s="4">
        <f t="shared" si="39"/>
        <v>1922</v>
      </c>
      <c r="CA192" s="4">
        <f t="shared" si="41"/>
        <v>65880</v>
      </c>
      <c r="CD192" s="4">
        <f t="shared" si="34"/>
        <v>30389</v>
      </c>
      <c r="CE192" s="4">
        <f t="shared" si="35"/>
        <v>18047</v>
      </c>
      <c r="CF192" s="4">
        <f t="shared" si="36"/>
        <v>6354</v>
      </c>
      <c r="CG192" s="4">
        <f t="shared" si="37"/>
        <v>4483</v>
      </c>
      <c r="CH192" s="4">
        <f t="shared" si="38"/>
        <v>5462</v>
      </c>
      <c r="CZ192" s="70">
        <v>35855</v>
      </c>
      <c r="DA192" s="5">
        <f t="shared" si="42"/>
        <v>11502.5</v>
      </c>
      <c r="DB192" s="5">
        <f t="shared" si="32"/>
        <v>12411.5</v>
      </c>
      <c r="DC192" s="72">
        <f t="shared" si="43"/>
        <v>11084</v>
      </c>
    </row>
    <row r="193" spans="2:107" x14ac:dyDescent="0.3">
      <c r="B193" s="32" t="s">
        <v>269</v>
      </c>
      <c r="C193" s="19" t="s">
        <v>446</v>
      </c>
      <c r="D193" s="4">
        <v>47</v>
      </c>
      <c r="E193" s="4">
        <v>263</v>
      </c>
      <c r="F193" s="4">
        <v>287</v>
      </c>
      <c r="G193" s="4">
        <v>44</v>
      </c>
      <c r="H193" s="4">
        <v>2048</v>
      </c>
      <c r="I193" s="4">
        <v>307</v>
      </c>
      <c r="J193" s="4">
        <v>41</v>
      </c>
      <c r="K193" s="4">
        <v>10</v>
      </c>
      <c r="L193" s="4">
        <v>282</v>
      </c>
      <c r="M193" s="4">
        <v>135</v>
      </c>
      <c r="N193" s="4">
        <v>192</v>
      </c>
      <c r="O193" s="4">
        <v>374</v>
      </c>
      <c r="P193" s="4">
        <v>186</v>
      </c>
      <c r="Q193" s="4">
        <v>74</v>
      </c>
      <c r="R193" s="4">
        <v>50</v>
      </c>
      <c r="S193" s="4">
        <v>74</v>
      </c>
      <c r="T193" s="4">
        <v>23</v>
      </c>
      <c r="U193" s="4">
        <v>77</v>
      </c>
      <c r="V193" s="4">
        <v>23</v>
      </c>
      <c r="W193" s="4">
        <v>70</v>
      </c>
      <c r="X193" s="4">
        <v>80</v>
      </c>
      <c r="Y193" s="4">
        <v>142</v>
      </c>
      <c r="Z193" s="4">
        <v>140</v>
      </c>
      <c r="AA193" s="4">
        <v>21</v>
      </c>
      <c r="AB193" s="4">
        <v>87</v>
      </c>
      <c r="AC193" s="4">
        <v>265</v>
      </c>
      <c r="AD193" s="4">
        <v>38</v>
      </c>
      <c r="AE193" s="4">
        <v>234</v>
      </c>
      <c r="AF193" s="4">
        <v>19</v>
      </c>
      <c r="AG193" s="4">
        <v>72</v>
      </c>
      <c r="AH193" s="4">
        <v>106</v>
      </c>
      <c r="AI193" s="4">
        <v>187</v>
      </c>
      <c r="AJ193" s="4">
        <v>105</v>
      </c>
      <c r="AK193" s="4">
        <v>28</v>
      </c>
      <c r="AL193" s="4">
        <v>114</v>
      </c>
      <c r="AM193" s="4">
        <v>80</v>
      </c>
      <c r="AN193" s="4">
        <v>1394</v>
      </c>
      <c r="AO193" s="4">
        <v>117</v>
      </c>
      <c r="AP193" s="4">
        <v>28</v>
      </c>
      <c r="AQ193" s="4">
        <v>43</v>
      </c>
      <c r="AR193" s="4">
        <v>41</v>
      </c>
      <c r="AS193" s="4">
        <v>76</v>
      </c>
      <c r="AT193" s="4">
        <v>433</v>
      </c>
      <c r="AU193" s="4">
        <v>191</v>
      </c>
      <c r="AV193" s="4">
        <v>22</v>
      </c>
      <c r="AW193" s="4">
        <v>152</v>
      </c>
      <c r="AX193" s="4">
        <v>690</v>
      </c>
      <c r="AY193" s="4">
        <v>7</v>
      </c>
      <c r="AZ193" s="4">
        <v>90</v>
      </c>
      <c r="BA193" s="4">
        <v>54</v>
      </c>
      <c r="BB193" s="4">
        <v>7</v>
      </c>
      <c r="BC193" s="4">
        <v>13</v>
      </c>
      <c r="BD193" s="4">
        <v>74</v>
      </c>
      <c r="BE193" s="4">
        <v>0</v>
      </c>
      <c r="BF193" s="4">
        <v>0</v>
      </c>
      <c r="BG193" s="4">
        <v>0</v>
      </c>
      <c r="BH193" s="4">
        <v>4</v>
      </c>
      <c r="BI193" s="4">
        <v>25</v>
      </c>
      <c r="BJ193" s="4">
        <v>0</v>
      </c>
      <c r="BK193" s="4">
        <v>7</v>
      </c>
      <c r="BL193" s="4">
        <v>0</v>
      </c>
      <c r="BM193" s="4">
        <v>0</v>
      </c>
      <c r="BN193" s="4">
        <v>0</v>
      </c>
      <c r="BO193" s="4">
        <f t="shared" si="44"/>
        <v>123</v>
      </c>
      <c r="BP193" s="4">
        <v>16</v>
      </c>
      <c r="BQ193" s="4">
        <f t="shared" si="45"/>
        <v>390</v>
      </c>
      <c r="BR193" s="27">
        <v>10199</v>
      </c>
      <c r="BS193" s="4">
        <f t="shared" si="31"/>
        <v>10199</v>
      </c>
      <c r="BT193" s="3">
        <v>0</v>
      </c>
      <c r="BU193" s="28">
        <f>DATEVALUE("5/1/98")</f>
        <v>35916</v>
      </c>
      <c r="BW193" s="4">
        <f t="shared" si="33"/>
        <v>148359</v>
      </c>
      <c r="BX193" s="22">
        <f t="shared" si="40"/>
        <v>4.3774668101901781E-2</v>
      </c>
      <c r="BY193" s="4">
        <v>7303</v>
      </c>
      <c r="BZ193" s="4">
        <f t="shared" si="39"/>
        <v>2896</v>
      </c>
      <c r="CA193" s="4">
        <f t="shared" si="41"/>
        <v>64052</v>
      </c>
      <c r="CD193" s="4">
        <f t="shared" si="34"/>
        <v>30240</v>
      </c>
      <c r="CE193" s="4">
        <f t="shared" si="35"/>
        <v>18064</v>
      </c>
      <c r="CF193" s="4">
        <f t="shared" si="36"/>
        <v>6310</v>
      </c>
      <c r="CG193" s="4">
        <f t="shared" si="37"/>
        <v>4410</v>
      </c>
      <c r="CH193" s="4">
        <f t="shared" si="38"/>
        <v>5422</v>
      </c>
      <c r="CZ193" s="70">
        <v>35886</v>
      </c>
      <c r="DA193" s="5">
        <f t="shared" si="42"/>
        <v>11470.388888888889</v>
      </c>
      <c r="DB193" s="5">
        <f t="shared" si="32"/>
        <v>12363.25</v>
      </c>
      <c r="DC193" s="72">
        <f t="shared" si="43"/>
        <v>10199</v>
      </c>
    </row>
    <row r="194" spans="2:107" x14ac:dyDescent="0.3">
      <c r="B194" s="32" t="s">
        <v>270</v>
      </c>
      <c r="C194" s="19" t="s">
        <v>447</v>
      </c>
      <c r="D194" s="4">
        <v>69</v>
      </c>
      <c r="E194" s="4">
        <v>324</v>
      </c>
      <c r="F194" s="4">
        <v>437</v>
      </c>
      <c r="G194" s="4">
        <v>39</v>
      </c>
      <c r="H194" s="4">
        <v>2558</v>
      </c>
      <c r="I194" s="4">
        <v>420</v>
      </c>
      <c r="J194" s="4">
        <v>44</v>
      </c>
      <c r="K194" s="4">
        <v>16</v>
      </c>
      <c r="L194" s="4">
        <v>349</v>
      </c>
      <c r="M194" s="4">
        <v>147</v>
      </c>
      <c r="N194" s="4">
        <v>266</v>
      </c>
      <c r="O194" s="4">
        <v>452</v>
      </c>
      <c r="P194" s="4">
        <v>213</v>
      </c>
      <c r="Q194" s="4">
        <v>103</v>
      </c>
      <c r="R194" s="4">
        <v>70</v>
      </c>
      <c r="S194" s="4">
        <v>110</v>
      </c>
      <c r="T194" s="4">
        <v>41</v>
      </c>
      <c r="U194" s="4">
        <v>65</v>
      </c>
      <c r="V194" s="4">
        <v>24</v>
      </c>
      <c r="W194" s="4">
        <v>95</v>
      </c>
      <c r="X194" s="4">
        <v>123</v>
      </c>
      <c r="Y194" s="4">
        <v>197</v>
      </c>
      <c r="Z194" s="4">
        <v>153</v>
      </c>
      <c r="AA194" s="4">
        <v>21</v>
      </c>
      <c r="AB194" s="4">
        <v>103</v>
      </c>
      <c r="AC194" s="4">
        <v>316</v>
      </c>
      <c r="AD194" s="4">
        <v>57</v>
      </c>
      <c r="AE194" s="4">
        <v>285</v>
      </c>
      <c r="AF194" s="4">
        <v>31</v>
      </c>
      <c r="AG194" s="4">
        <v>71</v>
      </c>
      <c r="AH194" s="4">
        <v>86</v>
      </c>
      <c r="AI194" s="4">
        <v>201</v>
      </c>
      <c r="AJ194" s="4">
        <v>123</v>
      </c>
      <c r="AK194" s="4">
        <v>44</v>
      </c>
      <c r="AL194" s="4">
        <v>139</v>
      </c>
      <c r="AM194" s="4">
        <v>70</v>
      </c>
      <c r="AN194" s="4">
        <v>1606</v>
      </c>
      <c r="AO194" s="4">
        <v>121</v>
      </c>
      <c r="AP194" s="4">
        <v>15</v>
      </c>
      <c r="AQ194" s="4">
        <v>68</v>
      </c>
      <c r="AR194" s="4">
        <v>49</v>
      </c>
      <c r="AS194" s="4">
        <v>90</v>
      </c>
      <c r="AT194" s="4">
        <v>534</v>
      </c>
      <c r="AU194" s="4">
        <v>260</v>
      </c>
      <c r="AV194" s="4">
        <v>15</v>
      </c>
      <c r="AW194" s="4">
        <v>221</v>
      </c>
      <c r="AX194" s="4">
        <v>761</v>
      </c>
      <c r="AY194" s="4">
        <v>8</v>
      </c>
      <c r="AZ194" s="4">
        <v>124</v>
      </c>
      <c r="BA194" s="4">
        <v>57</v>
      </c>
      <c r="BB194" s="4">
        <v>10</v>
      </c>
      <c r="BC194" s="4">
        <v>21</v>
      </c>
      <c r="BD194" s="4">
        <v>103</v>
      </c>
      <c r="BE194" s="4">
        <v>0</v>
      </c>
      <c r="BF194" s="4">
        <v>0</v>
      </c>
      <c r="BG194" s="4">
        <v>0</v>
      </c>
      <c r="BH194" s="4">
        <v>2</v>
      </c>
      <c r="BI194" s="4">
        <v>37</v>
      </c>
      <c r="BJ194" s="4">
        <v>0</v>
      </c>
      <c r="BK194" s="4">
        <v>17</v>
      </c>
      <c r="BL194" s="4">
        <v>5</v>
      </c>
      <c r="BM194" s="4">
        <v>1</v>
      </c>
      <c r="BN194" s="4">
        <v>0</v>
      </c>
      <c r="BO194" s="4">
        <f t="shared" si="44"/>
        <v>186</v>
      </c>
      <c r="BP194" s="4">
        <v>26</v>
      </c>
      <c r="BQ194" s="4">
        <f t="shared" si="45"/>
        <v>543</v>
      </c>
      <c r="BR194" s="27">
        <v>12556</v>
      </c>
      <c r="BS194" s="4">
        <f t="shared" si="31"/>
        <v>12556</v>
      </c>
      <c r="BT194" s="3">
        <v>0</v>
      </c>
      <c r="BU194" s="28">
        <f>DATEVALUE("6/6/98")</f>
        <v>35952</v>
      </c>
      <c r="BW194" s="4">
        <f t="shared" si="33"/>
        <v>144913</v>
      </c>
      <c r="BX194" s="22">
        <f t="shared" si="40"/>
        <v>-2.8068786972326953E-2</v>
      </c>
      <c r="BY194" s="4">
        <v>8931</v>
      </c>
      <c r="BZ194" s="4">
        <f t="shared" si="39"/>
        <v>3625</v>
      </c>
      <c r="CA194" s="4">
        <f t="shared" si="41"/>
        <v>57655</v>
      </c>
      <c r="CD194" s="4">
        <f t="shared" si="34"/>
        <v>29446</v>
      </c>
      <c r="CE194" s="4">
        <f t="shared" si="35"/>
        <v>17791</v>
      </c>
      <c r="CF194" s="4">
        <f t="shared" si="36"/>
        <v>6214</v>
      </c>
      <c r="CG194" s="4">
        <f t="shared" si="37"/>
        <v>4334</v>
      </c>
      <c r="CH194" s="4">
        <f t="shared" si="38"/>
        <v>5243</v>
      </c>
      <c r="CZ194" s="70">
        <v>35916</v>
      </c>
      <c r="DA194" s="5">
        <f t="shared" si="42"/>
        <v>11577.861111111111</v>
      </c>
      <c r="DB194" s="5">
        <f t="shared" si="32"/>
        <v>12076.083333333334</v>
      </c>
      <c r="DC194" s="72">
        <f t="shared" si="43"/>
        <v>12556</v>
      </c>
    </row>
    <row r="195" spans="2:107" x14ac:dyDescent="0.3">
      <c r="B195" s="32" t="s">
        <v>271</v>
      </c>
      <c r="C195" s="19" t="s">
        <v>448</v>
      </c>
      <c r="D195" s="4">
        <v>55</v>
      </c>
      <c r="E195" s="4">
        <v>224</v>
      </c>
      <c r="F195" s="4">
        <v>333</v>
      </c>
      <c r="G195" s="4">
        <v>40</v>
      </c>
      <c r="H195" s="4">
        <v>2070</v>
      </c>
      <c r="I195" s="4">
        <v>318</v>
      </c>
      <c r="J195" s="4">
        <v>59</v>
      </c>
      <c r="K195" s="4">
        <v>9</v>
      </c>
      <c r="L195" s="4">
        <v>276</v>
      </c>
      <c r="M195" s="4">
        <v>134</v>
      </c>
      <c r="N195" s="4">
        <v>226</v>
      </c>
      <c r="O195" s="4">
        <v>346</v>
      </c>
      <c r="P195" s="4">
        <v>205</v>
      </c>
      <c r="Q195" s="4">
        <v>98</v>
      </c>
      <c r="R195" s="4">
        <v>66</v>
      </c>
      <c r="S195" s="4">
        <v>96</v>
      </c>
      <c r="T195" s="4">
        <v>35</v>
      </c>
      <c r="U195" s="4">
        <v>73</v>
      </c>
      <c r="V195" s="4">
        <v>25</v>
      </c>
      <c r="W195" s="4">
        <v>78</v>
      </c>
      <c r="X195" s="4">
        <v>97</v>
      </c>
      <c r="Y195" s="4">
        <v>150</v>
      </c>
      <c r="Z195" s="4">
        <v>145</v>
      </c>
      <c r="AA195" s="4">
        <v>28</v>
      </c>
      <c r="AB195" s="4">
        <v>124</v>
      </c>
      <c r="AC195" s="4">
        <v>295</v>
      </c>
      <c r="AD195" s="4">
        <v>57</v>
      </c>
      <c r="AE195" s="4">
        <v>217</v>
      </c>
      <c r="AF195" s="4">
        <v>31</v>
      </c>
      <c r="AG195" s="4">
        <v>73</v>
      </c>
      <c r="AH195" s="4">
        <v>124</v>
      </c>
      <c r="AI195" s="4">
        <v>211</v>
      </c>
      <c r="AJ195" s="4">
        <v>107</v>
      </c>
      <c r="AK195" s="4">
        <v>35</v>
      </c>
      <c r="AL195" s="4">
        <v>123</v>
      </c>
      <c r="AM195" s="4">
        <v>79</v>
      </c>
      <c r="AN195" s="4">
        <v>1186</v>
      </c>
      <c r="AO195" s="4">
        <v>123</v>
      </c>
      <c r="AP195" s="4">
        <v>15</v>
      </c>
      <c r="AQ195" s="4">
        <v>55</v>
      </c>
      <c r="AR195" s="4">
        <v>40</v>
      </c>
      <c r="AS195" s="4">
        <v>98</v>
      </c>
      <c r="AT195" s="4">
        <v>490</v>
      </c>
      <c r="AU195" s="4">
        <v>199</v>
      </c>
      <c r="AV195" s="4">
        <v>16</v>
      </c>
      <c r="AW195" s="4">
        <v>183</v>
      </c>
      <c r="AX195" s="4">
        <v>630</v>
      </c>
      <c r="AY195" s="4">
        <v>11</v>
      </c>
      <c r="AZ195" s="4">
        <v>123</v>
      </c>
      <c r="BA195" s="4">
        <v>52</v>
      </c>
      <c r="BB195" s="4">
        <v>9</v>
      </c>
      <c r="BC195" s="4">
        <v>7</v>
      </c>
      <c r="BD195" s="4">
        <v>82</v>
      </c>
      <c r="BE195" s="4">
        <v>0</v>
      </c>
      <c r="BF195" s="4">
        <v>0</v>
      </c>
      <c r="BG195" s="4">
        <v>2</v>
      </c>
      <c r="BH195" s="4">
        <v>2</v>
      </c>
      <c r="BI195" s="4">
        <v>29</v>
      </c>
      <c r="BJ195" s="4">
        <v>1</v>
      </c>
      <c r="BK195" s="4">
        <v>4</v>
      </c>
      <c r="BL195" s="4">
        <v>1</v>
      </c>
      <c r="BM195" s="4">
        <v>0</v>
      </c>
      <c r="BN195" s="4">
        <v>0</v>
      </c>
      <c r="BO195" s="4">
        <f t="shared" si="44"/>
        <v>128</v>
      </c>
      <c r="BP195" s="4">
        <v>20</v>
      </c>
      <c r="BQ195" s="4">
        <f t="shared" si="45"/>
        <v>449</v>
      </c>
      <c r="BR195" s="27">
        <v>10489</v>
      </c>
      <c r="BS195" s="4">
        <f t="shared" si="31"/>
        <v>10489</v>
      </c>
      <c r="BT195" s="3">
        <v>0</v>
      </c>
      <c r="BU195" s="28">
        <f>DATEVALUE("7/4/98")</f>
        <v>35980</v>
      </c>
      <c r="BW195" s="4">
        <f t="shared" si="33"/>
        <v>144016</v>
      </c>
      <c r="BX195" s="22">
        <f t="shared" si="40"/>
        <v>-2.7083262962337429E-2</v>
      </c>
      <c r="BY195" s="4">
        <v>9687</v>
      </c>
      <c r="BZ195" s="4">
        <f t="shared" si="39"/>
        <v>802</v>
      </c>
      <c r="CA195" s="4">
        <f t="shared" si="41"/>
        <v>55203</v>
      </c>
      <c r="CD195" s="4">
        <f t="shared" si="34"/>
        <v>29121</v>
      </c>
      <c r="CE195" s="4">
        <f t="shared" si="35"/>
        <v>17646</v>
      </c>
      <c r="CF195" s="4">
        <f t="shared" si="36"/>
        <v>6185</v>
      </c>
      <c r="CG195" s="4">
        <f t="shared" si="37"/>
        <v>4285</v>
      </c>
      <c r="CH195" s="4">
        <f t="shared" si="38"/>
        <v>5203</v>
      </c>
      <c r="CZ195" s="70">
        <v>35947</v>
      </c>
      <c r="DA195" s="5">
        <f t="shared" si="42"/>
        <v>11601.055555555555</v>
      </c>
      <c r="DB195" s="5">
        <f t="shared" si="32"/>
        <v>12001.333333333334</v>
      </c>
      <c r="DC195" s="72">
        <f t="shared" si="43"/>
        <v>10489</v>
      </c>
    </row>
    <row r="196" spans="2:107" x14ac:dyDescent="0.3">
      <c r="B196" s="32" t="s">
        <v>272</v>
      </c>
      <c r="C196" s="19" t="s">
        <v>462</v>
      </c>
      <c r="D196" s="4">
        <v>54</v>
      </c>
      <c r="E196" s="4">
        <v>239</v>
      </c>
      <c r="F196" s="4">
        <v>384</v>
      </c>
      <c r="G196" s="4">
        <v>52</v>
      </c>
      <c r="H196" s="4">
        <v>2409</v>
      </c>
      <c r="I196" s="4">
        <v>352</v>
      </c>
      <c r="J196" s="4">
        <v>54</v>
      </c>
      <c r="K196" s="4">
        <v>10</v>
      </c>
      <c r="L196" s="4">
        <v>330</v>
      </c>
      <c r="M196" s="4">
        <v>151</v>
      </c>
      <c r="N196" s="4">
        <v>232</v>
      </c>
      <c r="O196" s="4">
        <v>410</v>
      </c>
      <c r="P196" s="4">
        <v>226</v>
      </c>
      <c r="Q196" s="4">
        <v>90</v>
      </c>
      <c r="R196" s="4">
        <v>88</v>
      </c>
      <c r="S196" s="4">
        <v>92</v>
      </c>
      <c r="T196" s="4">
        <v>46</v>
      </c>
      <c r="U196" s="4">
        <v>67</v>
      </c>
      <c r="V196" s="4">
        <v>23</v>
      </c>
      <c r="W196" s="4">
        <v>99</v>
      </c>
      <c r="X196" s="4">
        <v>123</v>
      </c>
      <c r="Y196" s="4">
        <v>182</v>
      </c>
      <c r="Z196" s="4">
        <v>168</v>
      </c>
      <c r="AA196" s="4">
        <v>31</v>
      </c>
      <c r="AB196" s="4">
        <v>115</v>
      </c>
      <c r="AC196" s="4">
        <v>322</v>
      </c>
      <c r="AD196" s="4">
        <v>50</v>
      </c>
      <c r="AE196" s="4">
        <v>241</v>
      </c>
      <c r="AF196" s="4">
        <v>33</v>
      </c>
      <c r="AG196" s="4">
        <v>84</v>
      </c>
      <c r="AH196" s="4">
        <v>100</v>
      </c>
      <c r="AI196" s="4">
        <v>220</v>
      </c>
      <c r="AJ196" s="4">
        <v>131</v>
      </c>
      <c r="AK196" s="4">
        <v>29</v>
      </c>
      <c r="AL196" s="4">
        <v>160</v>
      </c>
      <c r="AM196" s="4">
        <v>78</v>
      </c>
      <c r="AN196" s="4">
        <v>1395</v>
      </c>
      <c r="AO196" s="4">
        <v>124</v>
      </c>
      <c r="AP196" s="4">
        <v>15</v>
      </c>
      <c r="AQ196" s="4">
        <v>60</v>
      </c>
      <c r="AR196" s="4">
        <v>59</v>
      </c>
      <c r="AS196" s="4">
        <v>101</v>
      </c>
      <c r="AT196" s="4">
        <v>493</v>
      </c>
      <c r="AU196" s="4">
        <v>203</v>
      </c>
      <c r="AV196" s="4">
        <v>27</v>
      </c>
      <c r="AW196" s="4">
        <v>189</v>
      </c>
      <c r="AX196" s="4">
        <v>572</v>
      </c>
      <c r="AY196" s="4">
        <v>17</v>
      </c>
      <c r="AZ196" s="4">
        <v>146</v>
      </c>
      <c r="BA196" s="4">
        <v>78</v>
      </c>
      <c r="BB196" s="4">
        <v>19</v>
      </c>
      <c r="BC196" s="4">
        <v>17</v>
      </c>
      <c r="BD196" s="4">
        <v>97</v>
      </c>
      <c r="BE196" s="4">
        <v>0</v>
      </c>
      <c r="BF196" s="4">
        <v>0</v>
      </c>
      <c r="BG196" s="4">
        <v>0</v>
      </c>
      <c r="BH196" s="4">
        <v>1</v>
      </c>
      <c r="BI196" s="4">
        <v>38</v>
      </c>
      <c r="BJ196" s="4">
        <v>0</v>
      </c>
      <c r="BK196" s="4">
        <v>6</v>
      </c>
      <c r="BL196" s="4">
        <v>4</v>
      </c>
      <c r="BM196" s="4">
        <v>0</v>
      </c>
      <c r="BN196" s="4">
        <v>0</v>
      </c>
      <c r="BO196" s="4">
        <f t="shared" si="44"/>
        <v>163</v>
      </c>
      <c r="BP196" s="4">
        <v>17</v>
      </c>
      <c r="BQ196" s="4">
        <f t="shared" si="45"/>
        <v>481</v>
      </c>
      <c r="BR196" s="27">
        <v>11634</v>
      </c>
      <c r="BS196" s="4">
        <f t="shared" ref="BS196:BS260" si="46">SUM(D196:BQ196)-BO196</f>
        <v>11634</v>
      </c>
      <c r="BT196" s="3">
        <v>0</v>
      </c>
      <c r="BU196" s="28">
        <v>36009</v>
      </c>
      <c r="BW196" s="4">
        <f t="shared" si="33"/>
        <v>143437</v>
      </c>
      <c r="BX196" s="22">
        <f t="shared" si="40"/>
        <v>-3.8116697178801062E-2</v>
      </c>
      <c r="BY196" s="4">
        <v>8963</v>
      </c>
      <c r="BZ196" s="4">
        <f t="shared" si="39"/>
        <v>2671</v>
      </c>
      <c r="CA196" s="4">
        <f t="shared" si="41"/>
        <v>52637</v>
      </c>
      <c r="CD196" s="4">
        <f t="shared" si="34"/>
        <v>28959</v>
      </c>
      <c r="CE196" s="4">
        <f t="shared" si="35"/>
        <v>17665</v>
      </c>
      <c r="CF196" s="4">
        <f t="shared" si="36"/>
        <v>6137</v>
      </c>
      <c r="CG196" s="4">
        <f t="shared" si="37"/>
        <v>4288</v>
      </c>
      <c r="CH196" s="4">
        <f t="shared" si="38"/>
        <v>5179</v>
      </c>
      <c r="CZ196" s="70">
        <v>35977</v>
      </c>
      <c r="DA196" s="5">
        <f t="shared" si="42"/>
        <v>11585.972222222223</v>
      </c>
      <c r="DB196" s="5">
        <f t="shared" si="32"/>
        <v>11953.083333333334</v>
      </c>
      <c r="DC196" s="72">
        <f t="shared" si="43"/>
        <v>11634</v>
      </c>
    </row>
    <row r="197" spans="2:107" x14ac:dyDescent="0.3">
      <c r="B197" s="32" t="s">
        <v>273</v>
      </c>
      <c r="C197" s="19" t="s">
        <v>438</v>
      </c>
      <c r="D197" s="4">
        <v>71</v>
      </c>
      <c r="E197" s="4">
        <v>334</v>
      </c>
      <c r="F197" s="4">
        <v>488</v>
      </c>
      <c r="G197" s="4">
        <v>63</v>
      </c>
      <c r="H197" s="4">
        <v>2925</v>
      </c>
      <c r="I197" s="4">
        <v>448</v>
      </c>
      <c r="J197" s="4">
        <v>75</v>
      </c>
      <c r="K197" s="4">
        <v>16</v>
      </c>
      <c r="L197" s="4">
        <v>389</v>
      </c>
      <c r="M197" s="4">
        <v>182</v>
      </c>
      <c r="N197" s="4">
        <v>249</v>
      </c>
      <c r="O197" s="4">
        <v>519</v>
      </c>
      <c r="P197" s="4">
        <v>301</v>
      </c>
      <c r="Q197" s="4">
        <v>115</v>
      </c>
      <c r="R197" s="4">
        <v>100</v>
      </c>
      <c r="S197" s="4">
        <v>136</v>
      </c>
      <c r="T197" s="4">
        <v>47</v>
      </c>
      <c r="U197" s="4">
        <v>77</v>
      </c>
      <c r="V197" s="4">
        <v>25</v>
      </c>
      <c r="W197" s="4">
        <v>136</v>
      </c>
      <c r="X197" s="4">
        <v>146</v>
      </c>
      <c r="Y197" s="4">
        <v>239</v>
      </c>
      <c r="Z197" s="4">
        <v>243</v>
      </c>
      <c r="AA197" s="4">
        <v>43</v>
      </c>
      <c r="AB197" s="4">
        <v>158</v>
      </c>
      <c r="AC197" s="4">
        <v>382</v>
      </c>
      <c r="AD197" s="4">
        <v>83</v>
      </c>
      <c r="AE197" s="4">
        <v>296</v>
      </c>
      <c r="AF197" s="4">
        <v>49</v>
      </c>
      <c r="AG197" s="4">
        <v>114</v>
      </c>
      <c r="AH197" s="4">
        <v>131</v>
      </c>
      <c r="AI197" s="4">
        <v>271</v>
      </c>
      <c r="AJ197" s="4">
        <v>163</v>
      </c>
      <c r="AK197" s="4">
        <v>41</v>
      </c>
      <c r="AL197" s="4">
        <v>208</v>
      </c>
      <c r="AM197" s="4">
        <v>121</v>
      </c>
      <c r="AN197" s="4">
        <v>1740</v>
      </c>
      <c r="AO197" s="4">
        <v>177</v>
      </c>
      <c r="AP197" s="4">
        <v>20</v>
      </c>
      <c r="AQ197" s="4">
        <v>71</v>
      </c>
      <c r="AR197" s="4">
        <v>52</v>
      </c>
      <c r="AS197" s="4">
        <v>104</v>
      </c>
      <c r="AT197" s="4">
        <v>711</v>
      </c>
      <c r="AU197" s="4">
        <v>314</v>
      </c>
      <c r="AV197" s="4">
        <v>24</v>
      </c>
      <c r="AW197" s="4">
        <v>261</v>
      </c>
      <c r="AX197" s="4">
        <v>690</v>
      </c>
      <c r="AY197" s="4">
        <v>11</v>
      </c>
      <c r="AZ197" s="4">
        <v>142</v>
      </c>
      <c r="BA197" s="4">
        <v>64</v>
      </c>
      <c r="BB197" s="4">
        <v>29</v>
      </c>
      <c r="BC197" s="4">
        <v>12</v>
      </c>
      <c r="BD197" s="4">
        <v>102</v>
      </c>
      <c r="BE197" s="4">
        <v>0</v>
      </c>
      <c r="BF197" s="4">
        <v>0</v>
      </c>
      <c r="BG197" s="4">
        <v>0</v>
      </c>
      <c r="BH197" s="4">
        <v>1</v>
      </c>
      <c r="BI197" s="4">
        <v>28</v>
      </c>
      <c r="BJ197" s="4">
        <v>0</v>
      </c>
      <c r="BK197" s="4">
        <v>15</v>
      </c>
      <c r="BL197" s="4">
        <v>5</v>
      </c>
      <c r="BM197" s="4">
        <v>0</v>
      </c>
      <c r="BN197" s="4">
        <v>0</v>
      </c>
      <c r="BO197" s="4">
        <f t="shared" si="44"/>
        <v>163</v>
      </c>
      <c r="BP197" s="4">
        <v>15</v>
      </c>
      <c r="BQ197" s="4">
        <f t="shared" si="45"/>
        <v>583</v>
      </c>
      <c r="BR197" s="27">
        <v>14555</v>
      </c>
      <c r="BS197" s="4">
        <f t="shared" si="46"/>
        <v>14555</v>
      </c>
      <c r="BT197" s="3">
        <v>0</v>
      </c>
      <c r="BU197" s="29">
        <v>36043</v>
      </c>
      <c r="BW197" s="4">
        <f t="shared" si="33"/>
        <v>142119</v>
      </c>
      <c r="BX197" s="22">
        <f t="shared" si="40"/>
        <v>-5.1464993659480762E-2</v>
      </c>
      <c r="BY197" s="4">
        <v>8340</v>
      </c>
      <c r="BZ197" s="4">
        <f t="shared" si="39"/>
        <v>6215</v>
      </c>
      <c r="CA197" s="4">
        <f t="shared" si="41"/>
        <v>47302</v>
      </c>
      <c r="CD197" s="4">
        <f t="shared" si="34"/>
        <v>28671</v>
      </c>
      <c r="CE197" s="4">
        <f t="shared" si="35"/>
        <v>17523</v>
      </c>
      <c r="CF197" s="4">
        <f t="shared" si="36"/>
        <v>6142</v>
      </c>
      <c r="CG197" s="4">
        <f t="shared" si="37"/>
        <v>4282</v>
      </c>
      <c r="CH197" s="4">
        <f t="shared" si="38"/>
        <v>5136</v>
      </c>
      <c r="CZ197" s="70">
        <v>36008</v>
      </c>
      <c r="DA197" s="5">
        <f t="shared" si="42"/>
        <v>11688.055555555555</v>
      </c>
      <c r="DB197" s="5">
        <f t="shared" si="32"/>
        <v>11843.25</v>
      </c>
      <c r="DC197" s="72">
        <f t="shared" si="43"/>
        <v>14555</v>
      </c>
    </row>
    <row r="198" spans="2:107" x14ac:dyDescent="0.3">
      <c r="B198" s="32" t="s">
        <v>274</v>
      </c>
      <c r="C198" s="19" t="s">
        <v>439</v>
      </c>
      <c r="D198" s="4">
        <v>56</v>
      </c>
      <c r="E198" s="4">
        <v>302</v>
      </c>
      <c r="F198" s="4">
        <v>364</v>
      </c>
      <c r="G198" s="4">
        <v>52</v>
      </c>
      <c r="H198" s="4">
        <v>2491</v>
      </c>
      <c r="I198" s="4">
        <v>420</v>
      </c>
      <c r="J198" s="4">
        <v>63</v>
      </c>
      <c r="K198" s="4">
        <v>21</v>
      </c>
      <c r="L198" s="4">
        <v>312</v>
      </c>
      <c r="M198" s="4">
        <v>157</v>
      </c>
      <c r="N198" s="4">
        <v>257</v>
      </c>
      <c r="O198" s="4">
        <v>451</v>
      </c>
      <c r="P198" s="4">
        <v>255</v>
      </c>
      <c r="Q198" s="4">
        <v>105</v>
      </c>
      <c r="R198" s="4">
        <v>96</v>
      </c>
      <c r="S198" s="4">
        <v>116</v>
      </c>
      <c r="T198" s="4">
        <v>52</v>
      </c>
      <c r="U198" s="4">
        <v>63</v>
      </c>
      <c r="V198" s="4">
        <v>28</v>
      </c>
      <c r="W198" s="4">
        <v>110</v>
      </c>
      <c r="X198" s="4">
        <v>120</v>
      </c>
      <c r="Y198" s="4">
        <v>201</v>
      </c>
      <c r="Z198" s="4">
        <v>221</v>
      </c>
      <c r="AA198" s="4">
        <v>33</v>
      </c>
      <c r="AB198" s="4">
        <v>134</v>
      </c>
      <c r="AC198" s="4">
        <v>318</v>
      </c>
      <c r="AD198" s="4">
        <v>55</v>
      </c>
      <c r="AE198" s="4">
        <v>274</v>
      </c>
      <c r="AF198" s="4">
        <v>34</v>
      </c>
      <c r="AG198" s="4">
        <v>97</v>
      </c>
      <c r="AH198" s="4">
        <v>140</v>
      </c>
      <c r="AI198" s="4">
        <v>265</v>
      </c>
      <c r="AJ198" s="4">
        <v>99</v>
      </c>
      <c r="AK198" s="4">
        <v>43</v>
      </c>
      <c r="AL198" s="4">
        <v>178</v>
      </c>
      <c r="AM198" s="4">
        <v>103</v>
      </c>
      <c r="AN198" s="4">
        <v>1616</v>
      </c>
      <c r="AO198" s="4">
        <v>169</v>
      </c>
      <c r="AP198" s="4">
        <v>12</v>
      </c>
      <c r="AQ198" s="4">
        <v>65</v>
      </c>
      <c r="AR198" s="4">
        <v>46</v>
      </c>
      <c r="AS198" s="4">
        <v>111</v>
      </c>
      <c r="AT198" s="4">
        <v>607</v>
      </c>
      <c r="AU198" s="4">
        <v>299</v>
      </c>
      <c r="AV198" s="4">
        <v>16</v>
      </c>
      <c r="AW198" s="4">
        <v>232</v>
      </c>
      <c r="AX198" s="4">
        <v>526</v>
      </c>
      <c r="AY198" s="4">
        <v>11</v>
      </c>
      <c r="AZ198" s="4">
        <v>130</v>
      </c>
      <c r="BA198" s="4">
        <v>67</v>
      </c>
      <c r="BB198" s="4">
        <v>13</v>
      </c>
      <c r="BC198" s="4">
        <v>21</v>
      </c>
      <c r="BD198" s="4">
        <v>68</v>
      </c>
      <c r="BE198" s="4">
        <v>0</v>
      </c>
      <c r="BF198" s="4">
        <v>0</v>
      </c>
      <c r="BG198" s="4">
        <v>0</v>
      </c>
      <c r="BH198" s="4">
        <v>2</v>
      </c>
      <c r="BI198" s="4">
        <v>0</v>
      </c>
      <c r="BJ198" s="4">
        <v>1</v>
      </c>
      <c r="BK198" s="4">
        <v>10</v>
      </c>
      <c r="BL198" s="4">
        <v>3</v>
      </c>
      <c r="BM198" s="4">
        <v>0</v>
      </c>
      <c r="BN198" s="4">
        <v>0</v>
      </c>
      <c r="BO198" s="4">
        <f t="shared" si="44"/>
        <v>105</v>
      </c>
      <c r="BP198" s="4">
        <v>17</v>
      </c>
      <c r="BQ198" s="4">
        <f t="shared" si="45"/>
        <v>524</v>
      </c>
      <c r="BR198" s="27">
        <v>12652</v>
      </c>
      <c r="BS198" s="4">
        <f t="shared" si="46"/>
        <v>12652</v>
      </c>
      <c r="BT198" s="3">
        <v>0</v>
      </c>
      <c r="BU198" s="28">
        <v>36071</v>
      </c>
      <c r="BW198" s="4">
        <f t="shared" si="33"/>
        <v>141627</v>
      </c>
      <c r="BX198" s="22">
        <f t="shared" si="40"/>
        <v>-4.8307977636813271E-2</v>
      </c>
      <c r="BY198" s="4">
        <v>6972</v>
      </c>
      <c r="BZ198" s="4">
        <f t="shared" si="39"/>
        <v>5680</v>
      </c>
      <c r="CA198" s="4">
        <f t="shared" si="41"/>
        <v>46424</v>
      </c>
      <c r="CD198" s="4">
        <f t="shared" si="34"/>
        <v>28501</v>
      </c>
      <c r="CE198" s="4">
        <f t="shared" si="35"/>
        <v>17543</v>
      </c>
      <c r="CF198" s="4">
        <f t="shared" si="36"/>
        <v>6211</v>
      </c>
      <c r="CG198" s="4">
        <f t="shared" si="37"/>
        <v>4257</v>
      </c>
      <c r="CH198" s="4">
        <f t="shared" si="38"/>
        <v>5098</v>
      </c>
      <c r="CZ198" s="70">
        <v>36039</v>
      </c>
      <c r="DA198" s="5">
        <f t="shared" si="42"/>
        <v>11650.083333333334</v>
      </c>
      <c r="DB198" s="5">
        <f t="shared" si="32"/>
        <v>11802.25</v>
      </c>
      <c r="DC198" s="72">
        <f t="shared" si="43"/>
        <v>12652</v>
      </c>
    </row>
    <row r="199" spans="2:107" x14ac:dyDescent="0.3">
      <c r="B199" s="32" t="s">
        <v>275</v>
      </c>
      <c r="C199" s="19" t="s">
        <v>440</v>
      </c>
      <c r="D199" s="4">
        <v>64</v>
      </c>
      <c r="E199" s="4">
        <v>382</v>
      </c>
      <c r="F199" s="4">
        <v>416</v>
      </c>
      <c r="G199" s="4">
        <v>62</v>
      </c>
      <c r="H199" s="4">
        <v>2885</v>
      </c>
      <c r="I199" s="4">
        <v>471</v>
      </c>
      <c r="J199" s="4">
        <v>59</v>
      </c>
      <c r="K199" s="4">
        <v>10</v>
      </c>
      <c r="L199" s="4">
        <v>382</v>
      </c>
      <c r="M199" s="4">
        <v>181</v>
      </c>
      <c r="N199" s="4">
        <v>277</v>
      </c>
      <c r="O199" s="4">
        <v>636</v>
      </c>
      <c r="P199" s="4">
        <v>303</v>
      </c>
      <c r="Q199" s="4">
        <v>109</v>
      </c>
      <c r="R199" s="4">
        <v>89</v>
      </c>
      <c r="S199" s="4">
        <v>121</v>
      </c>
      <c r="T199" s="4">
        <v>48</v>
      </c>
      <c r="U199" s="4">
        <v>75</v>
      </c>
      <c r="V199" s="4">
        <v>30</v>
      </c>
      <c r="W199" s="4">
        <v>106</v>
      </c>
      <c r="X199" s="4">
        <v>135</v>
      </c>
      <c r="Y199" s="4">
        <v>235</v>
      </c>
      <c r="Z199" s="4">
        <v>217</v>
      </c>
      <c r="AA199" s="4">
        <v>44</v>
      </c>
      <c r="AB199" s="4">
        <v>160</v>
      </c>
      <c r="AC199" s="4">
        <v>371</v>
      </c>
      <c r="AD199" s="4">
        <v>59</v>
      </c>
      <c r="AE199" s="4">
        <v>295</v>
      </c>
      <c r="AF199" s="4">
        <v>45</v>
      </c>
      <c r="AG199" s="4">
        <v>103</v>
      </c>
      <c r="AH199" s="4">
        <v>120</v>
      </c>
      <c r="AI199" s="4">
        <v>271</v>
      </c>
      <c r="AJ199" s="4">
        <v>145</v>
      </c>
      <c r="AK199" s="4">
        <v>47</v>
      </c>
      <c r="AL199" s="4">
        <v>216</v>
      </c>
      <c r="AM199" s="4">
        <v>103</v>
      </c>
      <c r="AN199" s="4">
        <v>1910</v>
      </c>
      <c r="AO199" s="4">
        <v>164</v>
      </c>
      <c r="AP199" s="4">
        <v>17</v>
      </c>
      <c r="AQ199" s="4">
        <v>70</v>
      </c>
      <c r="AR199" s="4">
        <v>38</v>
      </c>
      <c r="AS199" s="4">
        <v>122</v>
      </c>
      <c r="AT199" s="4">
        <v>633</v>
      </c>
      <c r="AU199" s="4">
        <v>307</v>
      </c>
      <c r="AV199" s="4">
        <v>21</v>
      </c>
      <c r="AW199" s="4">
        <v>223</v>
      </c>
      <c r="AX199" s="4">
        <v>838</v>
      </c>
      <c r="AY199" s="4">
        <v>17</v>
      </c>
      <c r="AZ199" s="4">
        <v>165</v>
      </c>
      <c r="BA199" s="4">
        <v>76</v>
      </c>
      <c r="BB199" s="4">
        <v>12</v>
      </c>
      <c r="BC199" s="4">
        <v>30</v>
      </c>
      <c r="BD199" s="4">
        <v>128</v>
      </c>
      <c r="BE199" s="4">
        <v>0</v>
      </c>
      <c r="BF199" s="4">
        <v>0</v>
      </c>
      <c r="BG199" s="4">
        <v>0</v>
      </c>
      <c r="BH199" s="4">
        <v>2</v>
      </c>
      <c r="BI199" s="4">
        <v>33</v>
      </c>
      <c r="BJ199" s="4">
        <v>1</v>
      </c>
      <c r="BK199" s="4">
        <v>10</v>
      </c>
      <c r="BL199" s="4">
        <v>7</v>
      </c>
      <c r="BM199" s="4">
        <v>0</v>
      </c>
      <c r="BN199" s="4">
        <v>0</v>
      </c>
      <c r="BO199" s="4">
        <f t="shared" si="44"/>
        <v>211</v>
      </c>
      <c r="BP199" s="4">
        <v>14</v>
      </c>
      <c r="BQ199" s="4">
        <f t="shared" si="45"/>
        <v>572</v>
      </c>
      <c r="BR199" s="27">
        <v>14682</v>
      </c>
      <c r="BS199" s="4">
        <f t="shared" si="46"/>
        <v>14682</v>
      </c>
      <c r="BT199" s="3">
        <v>0</v>
      </c>
      <c r="BU199" s="29">
        <v>36106</v>
      </c>
      <c r="BW199" s="4">
        <f t="shared" si="33"/>
        <v>144393</v>
      </c>
      <c r="BX199" s="22">
        <f t="shared" si="40"/>
        <v>-2.0207503511545655E-2</v>
      </c>
      <c r="BY199" s="4">
        <v>9157</v>
      </c>
      <c r="BZ199" s="4">
        <f t="shared" si="39"/>
        <v>5525</v>
      </c>
      <c r="CA199" s="4">
        <f t="shared" si="41"/>
        <v>46903</v>
      </c>
      <c r="CD199" s="4">
        <f t="shared" si="34"/>
        <v>28875</v>
      </c>
      <c r="CE199" s="4">
        <f t="shared" si="35"/>
        <v>17940</v>
      </c>
      <c r="CF199" s="4">
        <f t="shared" si="36"/>
        <v>6311</v>
      </c>
      <c r="CG199" s="4">
        <f t="shared" si="37"/>
        <v>4373</v>
      </c>
      <c r="CH199" s="4">
        <f t="shared" si="38"/>
        <v>5316</v>
      </c>
      <c r="CZ199" s="70">
        <v>36069</v>
      </c>
      <c r="DA199" s="5">
        <f t="shared" si="42"/>
        <v>11772.222222222223</v>
      </c>
      <c r="DB199" s="5">
        <f t="shared" si="32"/>
        <v>12032.75</v>
      </c>
      <c r="DC199" s="72">
        <f t="shared" si="43"/>
        <v>14682</v>
      </c>
    </row>
    <row r="200" spans="2:107" x14ac:dyDescent="0.3">
      <c r="B200" s="32" t="s">
        <v>276</v>
      </c>
      <c r="C200" s="19" t="s">
        <v>441</v>
      </c>
      <c r="D200" s="4">
        <v>50</v>
      </c>
      <c r="E200" s="4">
        <v>243</v>
      </c>
      <c r="F200" s="4">
        <v>286</v>
      </c>
      <c r="G200" s="4">
        <v>35</v>
      </c>
      <c r="H200" s="4">
        <v>1839</v>
      </c>
      <c r="I200" s="4">
        <v>243</v>
      </c>
      <c r="J200" s="4">
        <v>43</v>
      </c>
      <c r="K200" s="4">
        <v>16</v>
      </c>
      <c r="L200" s="4">
        <v>254</v>
      </c>
      <c r="M200" s="4">
        <v>109</v>
      </c>
      <c r="N200" s="4">
        <v>153</v>
      </c>
      <c r="O200" s="4">
        <v>333</v>
      </c>
      <c r="P200" s="4">
        <v>191</v>
      </c>
      <c r="Q200" s="4">
        <v>66</v>
      </c>
      <c r="R200" s="4">
        <v>53</v>
      </c>
      <c r="S200" s="4">
        <v>64</v>
      </c>
      <c r="T200" s="4">
        <v>23</v>
      </c>
      <c r="U200" s="4">
        <v>37</v>
      </c>
      <c r="V200" s="4">
        <v>25</v>
      </c>
      <c r="W200" s="4">
        <v>73</v>
      </c>
      <c r="X200" s="4">
        <v>86</v>
      </c>
      <c r="Y200" s="4">
        <v>123</v>
      </c>
      <c r="Z200" s="4">
        <v>117</v>
      </c>
      <c r="AA200" s="4">
        <v>19</v>
      </c>
      <c r="AB200" s="4">
        <v>87</v>
      </c>
      <c r="AC200" s="4">
        <v>235</v>
      </c>
      <c r="AD200" s="4">
        <v>46</v>
      </c>
      <c r="AE200" s="4">
        <v>218</v>
      </c>
      <c r="AF200" s="4">
        <v>27</v>
      </c>
      <c r="AG200" s="4">
        <v>63</v>
      </c>
      <c r="AH200" s="4">
        <v>86</v>
      </c>
      <c r="AI200" s="4">
        <v>149</v>
      </c>
      <c r="AJ200" s="4">
        <v>78</v>
      </c>
      <c r="AK200" s="4">
        <v>33</v>
      </c>
      <c r="AL200" s="4">
        <v>108</v>
      </c>
      <c r="AM200" s="4">
        <v>64</v>
      </c>
      <c r="AN200" s="4">
        <v>1186</v>
      </c>
      <c r="AO200" s="4">
        <v>109</v>
      </c>
      <c r="AP200" s="4">
        <v>9</v>
      </c>
      <c r="AQ200" s="4">
        <v>44</v>
      </c>
      <c r="AR200" s="4">
        <v>27</v>
      </c>
      <c r="AS200" s="4">
        <v>55</v>
      </c>
      <c r="AT200" s="4">
        <v>434</v>
      </c>
      <c r="AU200" s="4">
        <v>193</v>
      </c>
      <c r="AV200" s="4">
        <v>13</v>
      </c>
      <c r="AW200" s="4">
        <v>146</v>
      </c>
      <c r="AX200" s="4">
        <v>463</v>
      </c>
      <c r="AY200" s="4">
        <v>6</v>
      </c>
      <c r="AZ200" s="4">
        <v>85</v>
      </c>
      <c r="BA200" s="4">
        <v>48</v>
      </c>
      <c r="BB200" s="4">
        <v>11</v>
      </c>
      <c r="BC200" s="4">
        <v>15</v>
      </c>
      <c r="BD200" s="4">
        <v>100</v>
      </c>
      <c r="BE200" s="4">
        <v>0</v>
      </c>
      <c r="BF200" s="4">
        <v>0</v>
      </c>
      <c r="BG200" s="4">
        <v>1</v>
      </c>
      <c r="BH200" s="4">
        <v>2</v>
      </c>
      <c r="BI200" s="4">
        <v>24</v>
      </c>
      <c r="BJ200" s="4">
        <v>0</v>
      </c>
      <c r="BK200" s="4">
        <v>9</v>
      </c>
      <c r="BL200" s="4">
        <v>2</v>
      </c>
      <c r="BM200" s="4">
        <v>0</v>
      </c>
      <c r="BN200" s="4">
        <v>0</v>
      </c>
      <c r="BO200" s="4">
        <f t="shared" si="44"/>
        <v>153</v>
      </c>
      <c r="BP200" s="4">
        <v>10</v>
      </c>
      <c r="BQ200" s="4">
        <f t="shared" si="45"/>
        <v>393</v>
      </c>
      <c r="BR200" s="27">
        <v>9060</v>
      </c>
      <c r="BS200" s="4">
        <f t="shared" si="46"/>
        <v>9060</v>
      </c>
      <c r="BT200" s="3">
        <v>0</v>
      </c>
      <c r="BU200" s="29">
        <v>36134</v>
      </c>
      <c r="BW200" s="4">
        <f t="shared" si="33"/>
        <v>141110</v>
      </c>
      <c r="BX200" s="22">
        <f t="shared" si="40"/>
        <v>-4.278339675885412E-2</v>
      </c>
      <c r="BY200" s="4">
        <v>6891</v>
      </c>
      <c r="BZ200" s="4">
        <f t="shared" si="39"/>
        <v>2169</v>
      </c>
      <c r="CA200" s="4">
        <f t="shared" si="41"/>
        <v>40614</v>
      </c>
      <c r="CD200" s="4">
        <f t="shared" si="34"/>
        <v>28202</v>
      </c>
      <c r="CE200" s="4">
        <f t="shared" si="35"/>
        <v>17537</v>
      </c>
      <c r="CF200" s="4">
        <f t="shared" si="36"/>
        <v>6262</v>
      </c>
      <c r="CG200" s="4">
        <f t="shared" si="37"/>
        <v>4293</v>
      </c>
      <c r="CH200" s="4">
        <f t="shared" si="38"/>
        <v>5197</v>
      </c>
      <c r="CZ200" s="70">
        <v>36100</v>
      </c>
      <c r="DA200" s="5">
        <f t="shared" si="42"/>
        <v>11789.527777777777</v>
      </c>
      <c r="DB200" s="5">
        <f t="shared" si="32"/>
        <v>11759.166666666666</v>
      </c>
      <c r="DC200" s="72">
        <f t="shared" si="43"/>
        <v>9060</v>
      </c>
    </row>
    <row r="201" spans="2:107" x14ac:dyDescent="0.3">
      <c r="B201" s="32" t="s">
        <v>277</v>
      </c>
      <c r="C201" s="19" t="s">
        <v>442</v>
      </c>
      <c r="D201" s="4">
        <v>46</v>
      </c>
      <c r="E201" s="4">
        <v>188</v>
      </c>
      <c r="F201" s="4">
        <v>256</v>
      </c>
      <c r="G201" s="4">
        <v>40</v>
      </c>
      <c r="H201" s="4">
        <v>1617</v>
      </c>
      <c r="I201" s="4">
        <v>220</v>
      </c>
      <c r="J201" s="4">
        <v>33</v>
      </c>
      <c r="K201" s="4">
        <v>7</v>
      </c>
      <c r="L201" s="4">
        <v>211</v>
      </c>
      <c r="M201" s="4">
        <v>128</v>
      </c>
      <c r="N201" s="4">
        <v>169</v>
      </c>
      <c r="O201" s="4">
        <v>309</v>
      </c>
      <c r="P201" s="4">
        <v>148</v>
      </c>
      <c r="Q201" s="4">
        <v>65</v>
      </c>
      <c r="R201" s="4">
        <v>43</v>
      </c>
      <c r="S201" s="4">
        <v>61</v>
      </c>
      <c r="T201" s="4">
        <v>38</v>
      </c>
      <c r="U201" s="4">
        <v>46</v>
      </c>
      <c r="V201" s="4">
        <v>19</v>
      </c>
      <c r="W201" s="4">
        <v>61</v>
      </c>
      <c r="X201" s="4">
        <v>80</v>
      </c>
      <c r="Y201" s="4">
        <v>108</v>
      </c>
      <c r="Z201" s="4">
        <v>91</v>
      </c>
      <c r="AA201" s="4">
        <v>13</v>
      </c>
      <c r="AB201" s="4">
        <v>82</v>
      </c>
      <c r="AC201" s="4">
        <v>189</v>
      </c>
      <c r="AD201" s="4">
        <v>27</v>
      </c>
      <c r="AE201" s="4">
        <v>166</v>
      </c>
      <c r="AF201" s="4">
        <v>18</v>
      </c>
      <c r="AG201" s="4">
        <v>72</v>
      </c>
      <c r="AH201" s="4">
        <v>66</v>
      </c>
      <c r="AI201" s="4">
        <v>124</v>
      </c>
      <c r="AJ201" s="4">
        <v>78</v>
      </c>
      <c r="AK201" s="4">
        <v>27</v>
      </c>
      <c r="AL201" s="4">
        <v>88</v>
      </c>
      <c r="AM201" s="4">
        <v>78</v>
      </c>
      <c r="AN201" s="4">
        <v>1051</v>
      </c>
      <c r="AO201" s="4">
        <v>78</v>
      </c>
      <c r="AP201" s="4">
        <v>12</v>
      </c>
      <c r="AQ201" s="4">
        <v>43</v>
      </c>
      <c r="AR201" s="4">
        <v>19</v>
      </c>
      <c r="AS201" s="4">
        <v>88</v>
      </c>
      <c r="AT201" s="4">
        <v>362</v>
      </c>
      <c r="AU201" s="4">
        <v>154</v>
      </c>
      <c r="AV201" s="4">
        <v>9</v>
      </c>
      <c r="AW201" s="4">
        <v>125</v>
      </c>
      <c r="AX201" s="4">
        <v>454</v>
      </c>
      <c r="AY201" s="4">
        <v>8</v>
      </c>
      <c r="AZ201" s="4">
        <v>77</v>
      </c>
      <c r="BA201" s="4">
        <v>46</v>
      </c>
      <c r="BB201" s="4">
        <v>10</v>
      </c>
      <c r="BC201" s="4">
        <v>18</v>
      </c>
      <c r="BD201" s="4">
        <v>87</v>
      </c>
      <c r="BE201" s="4">
        <v>0</v>
      </c>
      <c r="BF201" s="4">
        <v>0</v>
      </c>
      <c r="BG201" s="4">
        <v>0</v>
      </c>
      <c r="BH201" s="4">
        <v>1</v>
      </c>
      <c r="BI201" s="4">
        <v>23</v>
      </c>
      <c r="BJ201" s="4">
        <v>0</v>
      </c>
      <c r="BK201" s="4">
        <v>6</v>
      </c>
      <c r="BL201" s="4">
        <v>3</v>
      </c>
      <c r="BM201" s="4">
        <v>0</v>
      </c>
      <c r="BN201" s="4">
        <v>1</v>
      </c>
      <c r="BO201" s="4">
        <f t="shared" si="44"/>
        <v>139</v>
      </c>
      <c r="BP201" s="4">
        <v>10</v>
      </c>
      <c r="BQ201" s="4">
        <f t="shared" si="45"/>
        <v>353</v>
      </c>
      <c r="BR201" s="27">
        <v>8050</v>
      </c>
      <c r="BS201" s="4">
        <f t="shared" si="46"/>
        <v>8050</v>
      </c>
      <c r="BT201" s="3">
        <v>0</v>
      </c>
      <c r="BU201" s="29">
        <v>36162</v>
      </c>
      <c r="BW201" s="4">
        <f t="shared" si="33"/>
        <v>142788</v>
      </c>
      <c r="BX201" s="22">
        <f t="shared" si="40"/>
        <v>-3.6498714548877542E-2</v>
      </c>
      <c r="BY201" s="4">
        <v>8134</v>
      </c>
      <c r="BZ201" s="4">
        <f t="shared" si="39"/>
        <v>-84</v>
      </c>
      <c r="CA201" s="4">
        <f t="shared" si="41"/>
        <v>43672</v>
      </c>
      <c r="CD201" s="4">
        <f t="shared" si="34"/>
        <v>28551</v>
      </c>
      <c r="CE201" s="4">
        <f t="shared" si="35"/>
        <v>17832</v>
      </c>
      <c r="CF201" s="4">
        <f t="shared" si="36"/>
        <v>6337</v>
      </c>
      <c r="CG201" s="4">
        <f t="shared" si="37"/>
        <v>4367</v>
      </c>
      <c r="CH201" s="4">
        <f t="shared" si="38"/>
        <v>5278</v>
      </c>
      <c r="CZ201" s="70">
        <v>36130</v>
      </c>
      <c r="DA201" s="5">
        <f t="shared" si="42"/>
        <v>11737.583333333334</v>
      </c>
      <c r="DB201" s="5">
        <f t="shared" si="32"/>
        <v>11899</v>
      </c>
      <c r="DC201" s="72">
        <f t="shared" si="43"/>
        <v>8050</v>
      </c>
    </row>
    <row r="202" spans="2:107" x14ac:dyDescent="0.3">
      <c r="B202" s="32" t="s">
        <v>280</v>
      </c>
      <c r="C202" s="19" t="s">
        <v>443</v>
      </c>
      <c r="D202" s="4">
        <v>67</v>
      </c>
      <c r="E202" s="4">
        <v>363</v>
      </c>
      <c r="F202" s="4">
        <v>417</v>
      </c>
      <c r="G202" s="4">
        <v>53</v>
      </c>
      <c r="H202" s="4">
        <v>2567</v>
      </c>
      <c r="I202" s="4">
        <v>417</v>
      </c>
      <c r="J202" s="4">
        <v>48</v>
      </c>
      <c r="K202" s="4">
        <v>13</v>
      </c>
      <c r="L202" s="4">
        <v>339</v>
      </c>
      <c r="M202" s="4">
        <v>169</v>
      </c>
      <c r="N202" s="4">
        <v>238</v>
      </c>
      <c r="O202" s="4">
        <v>543</v>
      </c>
      <c r="P202" s="4">
        <v>238</v>
      </c>
      <c r="Q202" s="4">
        <v>69</v>
      </c>
      <c r="R202" s="4">
        <v>85</v>
      </c>
      <c r="S202" s="4">
        <v>99</v>
      </c>
      <c r="T202" s="4">
        <v>48</v>
      </c>
      <c r="U202" s="4">
        <v>84</v>
      </c>
      <c r="V202" s="4">
        <v>25</v>
      </c>
      <c r="W202" s="4">
        <v>98</v>
      </c>
      <c r="X202" s="4">
        <v>85</v>
      </c>
      <c r="Y202" s="4">
        <v>197</v>
      </c>
      <c r="Z202" s="4">
        <v>160</v>
      </c>
      <c r="AA202" s="4">
        <v>33</v>
      </c>
      <c r="AB202" s="4">
        <v>94</v>
      </c>
      <c r="AC202" s="4">
        <v>329</v>
      </c>
      <c r="AD202" s="4">
        <v>62</v>
      </c>
      <c r="AE202" s="4">
        <v>290</v>
      </c>
      <c r="AF202" s="4">
        <v>27</v>
      </c>
      <c r="AG202" s="4">
        <v>98</v>
      </c>
      <c r="AH202" s="4">
        <v>146</v>
      </c>
      <c r="AI202" s="4">
        <v>243</v>
      </c>
      <c r="AJ202" s="4">
        <v>103</v>
      </c>
      <c r="AK202" s="4">
        <v>38</v>
      </c>
      <c r="AL202" s="4">
        <v>152</v>
      </c>
      <c r="AM202" s="4">
        <v>104</v>
      </c>
      <c r="AN202" s="4">
        <v>1761</v>
      </c>
      <c r="AO202" s="4">
        <v>161</v>
      </c>
      <c r="AP202" s="4">
        <v>10</v>
      </c>
      <c r="AQ202" s="4">
        <v>65</v>
      </c>
      <c r="AR202" s="4">
        <v>32</v>
      </c>
      <c r="AS202" s="4">
        <v>124</v>
      </c>
      <c r="AT202" s="4">
        <v>593</v>
      </c>
      <c r="AU202" s="4">
        <v>214</v>
      </c>
      <c r="AV202" s="4">
        <v>23</v>
      </c>
      <c r="AW202" s="4">
        <v>205</v>
      </c>
      <c r="AX202" s="4">
        <v>771</v>
      </c>
      <c r="AY202" s="4">
        <v>14</v>
      </c>
      <c r="AZ202" s="4">
        <v>135</v>
      </c>
      <c r="BA202" s="4">
        <v>66</v>
      </c>
      <c r="BB202" s="4">
        <v>14</v>
      </c>
      <c r="BC202" s="4">
        <v>17</v>
      </c>
      <c r="BD202" s="4">
        <v>113</v>
      </c>
      <c r="BE202" s="4">
        <v>0</v>
      </c>
      <c r="BF202" s="4">
        <v>0</v>
      </c>
      <c r="BG202" s="4">
        <v>1</v>
      </c>
      <c r="BH202" s="4">
        <v>1</v>
      </c>
      <c r="BI202" s="4">
        <v>35</v>
      </c>
      <c r="BJ202" s="4">
        <v>0</v>
      </c>
      <c r="BK202" s="4">
        <v>7</v>
      </c>
      <c r="BL202" s="4">
        <v>3</v>
      </c>
      <c r="BM202" s="4">
        <v>0</v>
      </c>
      <c r="BN202" s="4">
        <v>2</v>
      </c>
      <c r="BO202" s="4">
        <f t="shared" si="44"/>
        <v>179</v>
      </c>
      <c r="BP202" s="4">
        <v>19</v>
      </c>
      <c r="BQ202" s="4">
        <f t="shared" si="45"/>
        <v>499</v>
      </c>
      <c r="BR202" s="27">
        <v>13026</v>
      </c>
      <c r="BS202" s="4">
        <f t="shared" si="46"/>
        <v>13026</v>
      </c>
      <c r="BT202" s="3">
        <v>0</v>
      </c>
      <c r="BU202" s="29">
        <v>36197</v>
      </c>
      <c r="BW202" s="4">
        <f t="shared" si="33"/>
        <v>138813</v>
      </c>
      <c r="BX202" s="22">
        <f t="shared" si="40"/>
        <v>-8.658831890085017E-2</v>
      </c>
      <c r="BY202" s="4">
        <v>9960</v>
      </c>
      <c r="BZ202" s="4">
        <f t="shared" si="39"/>
        <v>3066</v>
      </c>
      <c r="CA202" s="4">
        <f t="shared" si="41"/>
        <v>38390</v>
      </c>
      <c r="CD202" s="4">
        <f t="shared" si="34"/>
        <v>27638</v>
      </c>
      <c r="CE202" s="4">
        <f t="shared" si="35"/>
        <v>17499</v>
      </c>
      <c r="CF202" s="4">
        <f t="shared" si="36"/>
        <v>6185</v>
      </c>
      <c r="CG202" s="4">
        <f t="shared" si="37"/>
        <v>4324</v>
      </c>
      <c r="CH202" s="4">
        <f t="shared" si="38"/>
        <v>5185</v>
      </c>
      <c r="CZ202" s="70">
        <v>36161</v>
      </c>
      <c r="DA202" s="5">
        <f t="shared" si="42"/>
        <v>11838.444444444445</v>
      </c>
      <c r="DB202" s="5">
        <f t="shared" si="32"/>
        <v>11567.75</v>
      </c>
      <c r="DC202" s="72">
        <f t="shared" si="43"/>
        <v>13026</v>
      </c>
    </row>
    <row r="203" spans="2:107" x14ac:dyDescent="0.3">
      <c r="B203" s="32" t="s">
        <v>278</v>
      </c>
      <c r="C203" s="19" t="s">
        <v>444</v>
      </c>
      <c r="D203" s="4">
        <v>53</v>
      </c>
      <c r="E203" s="4">
        <v>243</v>
      </c>
      <c r="F203" s="4">
        <v>288</v>
      </c>
      <c r="G203" s="4">
        <v>50</v>
      </c>
      <c r="H203" s="4">
        <v>1844</v>
      </c>
      <c r="I203" s="4">
        <v>284</v>
      </c>
      <c r="J203" s="4">
        <v>40</v>
      </c>
      <c r="K203" s="4">
        <v>12</v>
      </c>
      <c r="L203" s="4">
        <v>285</v>
      </c>
      <c r="M203" s="4">
        <v>135</v>
      </c>
      <c r="N203" s="4">
        <v>210</v>
      </c>
      <c r="O203" s="4">
        <v>402</v>
      </c>
      <c r="P203" s="4">
        <v>175</v>
      </c>
      <c r="Q203" s="4">
        <v>74</v>
      </c>
      <c r="R203" s="4">
        <v>57</v>
      </c>
      <c r="S203" s="4">
        <v>82</v>
      </c>
      <c r="T203" s="4">
        <v>42</v>
      </c>
      <c r="U203" s="4">
        <v>57</v>
      </c>
      <c r="V203" s="4">
        <v>14</v>
      </c>
      <c r="W203" s="4">
        <v>94</v>
      </c>
      <c r="X203" s="4">
        <v>86</v>
      </c>
      <c r="Y203" s="4">
        <v>145</v>
      </c>
      <c r="Z203" s="4">
        <v>143</v>
      </c>
      <c r="AA203" s="4">
        <v>20</v>
      </c>
      <c r="AB203" s="4">
        <v>95</v>
      </c>
      <c r="AC203" s="4">
        <v>265</v>
      </c>
      <c r="AD203" s="4">
        <v>50</v>
      </c>
      <c r="AE203" s="4">
        <v>223</v>
      </c>
      <c r="AF203" s="4">
        <v>21</v>
      </c>
      <c r="AG203" s="4">
        <v>73</v>
      </c>
      <c r="AH203" s="4">
        <v>126</v>
      </c>
      <c r="AI203" s="4">
        <v>187</v>
      </c>
      <c r="AJ203" s="4">
        <v>74</v>
      </c>
      <c r="AK203" s="4">
        <v>43</v>
      </c>
      <c r="AL203" s="4">
        <v>129</v>
      </c>
      <c r="AM203" s="4">
        <v>85</v>
      </c>
      <c r="AN203" s="4">
        <v>1307</v>
      </c>
      <c r="AO203" s="4">
        <v>104</v>
      </c>
      <c r="AP203" s="4">
        <v>9</v>
      </c>
      <c r="AQ203" s="4">
        <v>47</v>
      </c>
      <c r="AR203" s="4">
        <v>36</v>
      </c>
      <c r="AS203" s="4">
        <v>68</v>
      </c>
      <c r="AT203" s="4">
        <v>424</v>
      </c>
      <c r="AU203" s="4">
        <v>200</v>
      </c>
      <c r="AV203" s="4">
        <v>14</v>
      </c>
      <c r="AW203" s="4">
        <v>155</v>
      </c>
      <c r="AX203" s="4">
        <v>510</v>
      </c>
      <c r="AY203" s="4">
        <v>11</v>
      </c>
      <c r="AZ203" s="4">
        <v>91</v>
      </c>
      <c r="BA203" s="4">
        <v>50</v>
      </c>
      <c r="BB203" s="4">
        <v>11</v>
      </c>
      <c r="BC203" s="4">
        <v>13</v>
      </c>
      <c r="BD203" s="4">
        <v>106</v>
      </c>
      <c r="BE203" s="4">
        <v>0</v>
      </c>
      <c r="BF203" s="4">
        <v>0</v>
      </c>
      <c r="BG203" s="4">
        <v>0</v>
      </c>
      <c r="BH203" s="4">
        <v>4</v>
      </c>
      <c r="BI203" s="4">
        <v>32</v>
      </c>
      <c r="BJ203" s="4">
        <v>0</v>
      </c>
      <c r="BK203" s="4">
        <v>7</v>
      </c>
      <c r="BL203" s="4">
        <v>0</v>
      </c>
      <c r="BM203" s="4">
        <v>0</v>
      </c>
      <c r="BN203" s="4">
        <v>0</v>
      </c>
      <c r="BO203" s="4">
        <f t="shared" si="44"/>
        <v>162</v>
      </c>
      <c r="BP203" s="4">
        <v>17</v>
      </c>
      <c r="BQ203" s="4">
        <f t="shared" si="45"/>
        <v>338</v>
      </c>
      <c r="BR203" s="27">
        <v>9760</v>
      </c>
      <c r="BS203" s="4">
        <f t="shared" si="46"/>
        <v>9760</v>
      </c>
      <c r="BT203" s="3">
        <v>0</v>
      </c>
      <c r="BU203" s="29">
        <v>36225</v>
      </c>
      <c r="BW203" s="4">
        <f t="shared" si="33"/>
        <v>137747</v>
      </c>
      <c r="BX203" s="22">
        <f t="shared" si="40"/>
        <v>-9.3083582973960577E-2</v>
      </c>
      <c r="BY203" s="4">
        <v>6469</v>
      </c>
      <c r="BZ203" s="4">
        <f t="shared" si="39"/>
        <v>3291</v>
      </c>
      <c r="CA203" s="4">
        <f t="shared" si="41"/>
        <v>37778</v>
      </c>
      <c r="CD203" s="4">
        <f t="shared" si="34"/>
        <v>27446</v>
      </c>
      <c r="CE203" s="4">
        <f t="shared" si="35"/>
        <v>17500</v>
      </c>
      <c r="CF203" s="4">
        <f t="shared" si="36"/>
        <v>6156</v>
      </c>
      <c r="CG203" s="4">
        <f t="shared" si="37"/>
        <v>4287</v>
      </c>
      <c r="CH203" s="4">
        <f t="shared" si="38"/>
        <v>5198</v>
      </c>
      <c r="CZ203" s="70">
        <v>36192</v>
      </c>
      <c r="DA203" s="5">
        <f t="shared" si="42"/>
        <v>11879.361111111111</v>
      </c>
      <c r="DB203" s="5">
        <f t="shared" si="32"/>
        <v>11478.916666666666</v>
      </c>
      <c r="DC203" s="72">
        <f t="shared" si="43"/>
        <v>9760</v>
      </c>
    </row>
    <row r="204" spans="2:107" x14ac:dyDescent="0.3">
      <c r="B204" s="32" t="s">
        <v>281</v>
      </c>
      <c r="C204" s="19" t="s">
        <v>445</v>
      </c>
      <c r="D204" s="4">
        <v>40</v>
      </c>
      <c r="E204" s="4">
        <v>274</v>
      </c>
      <c r="F204" s="4">
        <v>312</v>
      </c>
      <c r="G204" s="4">
        <v>50</v>
      </c>
      <c r="H204" s="4">
        <v>1907</v>
      </c>
      <c r="I204" s="4">
        <v>273</v>
      </c>
      <c r="J204" s="4">
        <v>49</v>
      </c>
      <c r="K204" s="4">
        <v>4</v>
      </c>
      <c r="L204" s="4">
        <v>252</v>
      </c>
      <c r="M204" s="4">
        <v>124</v>
      </c>
      <c r="N204" s="4">
        <v>184</v>
      </c>
      <c r="O204" s="4">
        <v>443</v>
      </c>
      <c r="P204" s="4">
        <v>185</v>
      </c>
      <c r="Q204" s="4">
        <v>83</v>
      </c>
      <c r="R204" s="4">
        <v>65</v>
      </c>
      <c r="S204" s="4">
        <v>94</v>
      </c>
      <c r="T204" s="4">
        <v>43</v>
      </c>
      <c r="U204" s="4">
        <v>64</v>
      </c>
      <c r="V204" s="4">
        <v>25</v>
      </c>
      <c r="W204" s="4">
        <v>76</v>
      </c>
      <c r="X204" s="4">
        <v>84</v>
      </c>
      <c r="Y204" s="4">
        <v>140</v>
      </c>
      <c r="Z204" s="4">
        <v>110</v>
      </c>
      <c r="AA204" s="4">
        <v>29</v>
      </c>
      <c r="AB204" s="4">
        <v>87</v>
      </c>
      <c r="AC204" s="4">
        <v>231</v>
      </c>
      <c r="AD204" s="4">
        <v>55</v>
      </c>
      <c r="AE204" s="4">
        <v>194</v>
      </c>
      <c r="AF204" s="4">
        <v>28</v>
      </c>
      <c r="AG204" s="4">
        <v>81</v>
      </c>
      <c r="AH204" s="4">
        <v>78</v>
      </c>
      <c r="AI204" s="4">
        <v>154</v>
      </c>
      <c r="AJ204" s="4">
        <v>70</v>
      </c>
      <c r="AK204" s="4">
        <v>24</v>
      </c>
      <c r="AL204" s="4">
        <v>118</v>
      </c>
      <c r="AM204" s="4">
        <v>94</v>
      </c>
      <c r="AN204" s="4">
        <v>1391</v>
      </c>
      <c r="AO204" s="4">
        <v>105</v>
      </c>
      <c r="AP204" s="4">
        <v>7</v>
      </c>
      <c r="AQ204" s="4">
        <v>40</v>
      </c>
      <c r="AR204" s="4">
        <v>29</v>
      </c>
      <c r="AS204" s="4">
        <v>90</v>
      </c>
      <c r="AT204" s="4">
        <v>433</v>
      </c>
      <c r="AU204" s="4">
        <v>206</v>
      </c>
      <c r="AV204" s="4">
        <v>22</v>
      </c>
      <c r="AW204" s="4">
        <v>167</v>
      </c>
      <c r="AX204" s="4">
        <v>517</v>
      </c>
      <c r="AY204" s="4">
        <v>17</v>
      </c>
      <c r="AZ204" s="4">
        <v>83</v>
      </c>
      <c r="BA204" s="4">
        <v>43</v>
      </c>
      <c r="BB204" s="4">
        <v>6</v>
      </c>
      <c r="BC204" s="4">
        <v>9</v>
      </c>
      <c r="BD204" s="4">
        <v>81</v>
      </c>
      <c r="BE204" s="4">
        <v>0</v>
      </c>
      <c r="BF204" s="4">
        <v>0</v>
      </c>
      <c r="BG204" s="4">
        <v>0</v>
      </c>
      <c r="BH204" s="4">
        <v>4</v>
      </c>
      <c r="BI204" s="4">
        <v>28</v>
      </c>
      <c r="BJ204" s="4">
        <v>0</v>
      </c>
      <c r="BK204" s="4">
        <v>4</v>
      </c>
      <c r="BL204" s="4">
        <v>2</v>
      </c>
      <c r="BM204" s="4">
        <v>0</v>
      </c>
      <c r="BN204" s="4">
        <v>0</v>
      </c>
      <c r="BO204" s="4">
        <f t="shared" si="44"/>
        <v>128</v>
      </c>
      <c r="BP204" s="4">
        <v>27</v>
      </c>
      <c r="BQ204" s="4">
        <f t="shared" si="45"/>
        <v>391</v>
      </c>
      <c r="BR204" s="27">
        <v>9826</v>
      </c>
      <c r="BS204" s="4">
        <f t="shared" si="46"/>
        <v>9826</v>
      </c>
      <c r="BT204" s="3">
        <v>0</v>
      </c>
      <c r="BU204" s="29">
        <v>36253</v>
      </c>
      <c r="BW204" s="4">
        <f t="shared" si="33"/>
        <v>136489</v>
      </c>
      <c r="BX204" s="22">
        <f t="shared" si="40"/>
        <v>-8.3585115954289746E-2</v>
      </c>
      <c r="BY204" s="4">
        <v>7291</v>
      </c>
      <c r="BZ204" s="4">
        <f t="shared" si="39"/>
        <v>2535</v>
      </c>
      <c r="CA204" s="4">
        <f t="shared" si="41"/>
        <v>38391</v>
      </c>
      <c r="CD204" s="4">
        <f t="shared" si="34"/>
        <v>27160</v>
      </c>
      <c r="CE204" s="4">
        <f t="shared" si="35"/>
        <v>17543</v>
      </c>
      <c r="CF204" s="4">
        <f t="shared" si="36"/>
        <v>6147</v>
      </c>
      <c r="CG204" s="4">
        <f t="shared" si="37"/>
        <v>4268</v>
      </c>
      <c r="CH204" s="4">
        <f t="shared" si="38"/>
        <v>5218</v>
      </c>
      <c r="CZ204" s="70">
        <v>36220</v>
      </c>
      <c r="DA204" s="5">
        <f t="shared" si="42"/>
        <v>11824.944444444445</v>
      </c>
      <c r="DB204" s="5">
        <f t="shared" si="32"/>
        <v>11374.083333333334</v>
      </c>
      <c r="DC204" s="72">
        <f t="shared" si="43"/>
        <v>9826</v>
      </c>
    </row>
    <row r="205" spans="2:107" x14ac:dyDescent="0.3">
      <c r="B205" s="32" t="s">
        <v>282</v>
      </c>
      <c r="C205" s="19" t="s">
        <v>446</v>
      </c>
      <c r="D205" s="4">
        <v>47</v>
      </c>
      <c r="E205" s="4">
        <v>231</v>
      </c>
      <c r="F205" s="4">
        <v>311</v>
      </c>
      <c r="G205" s="4">
        <v>46</v>
      </c>
      <c r="H205" s="4">
        <v>1803</v>
      </c>
      <c r="I205" s="4">
        <v>253</v>
      </c>
      <c r="J205" s="4">
        <v>43</v>
      </c>
      <c r="K205" s="4">
        <v>6</v>
      </c>
      <c r="L205" s="4">
        <v>244</v>
      </c>
      <c r="M205" s="4">
        <v>126</v>
      </c>
      <c r="N205" s="4">
        <v>185</v>
      </c>
      <c r="O205" s="4">
        <v>409</v>
      </c>
      <c r="P205" s="4">
        <v>185</v>
      </c>
      <c r="Q205" s="4">
        <v>71</v>
      </c>
      <c r="R205" s="4">
        <v>61</v>
      </c>
      <c r="S205" s="4">
        <v>63</v>
      </c>
      <c r="T205" s="4">
        <v>32</v>
      </c>
      <c r="U205" s="4">
        <v>47</v>
      </c>
      <c r="V205" s="4">
        <v>19</v>
      </c>
      <c r="W205" s="4">
        <v>54</v>
      </c>
      <c r="X205" s="4">
        <v>89</v>
      </c>
      <c r="Y205" s="4">
        <v>142</v>
      </c>
      <c r="Z205" s="4">
        <v>109</v>
      </c>
      <c r="AA205" s="4">
        <v>24</v>
      </c>
      <c r="AB205" s="4">
        <v>83</v>
      </c>
      <c r="AC205" s="4">
        <v>247</v>
      </c>
      <c r="AD205" s="4">
        <v>41</v>
      </c>
      <c r="AE205" s="4">
        <v>196</v>
      </c>
      <c r="AF205" s="4">
        <v>25</v>
      </c>
      <c r="AG205" s="4">
        <v>57</v>
      </c>
      <c r="AH205" s="4">
        <v>86</v>
      </c>
      <c r="AI205" s="4">
        <v>137</v>
      </c>
      <c r="AJ205" s="4">
        <v>60</v>
      </c>
      <c r="AK205" s="4">
        <v>32</v>
      </c>
      <c r="AL205" s="4">
        <v>121</v>
      </c>
      <c r="AM205" s="4">
        <v>64</v>
      </c>
      <c r="AN205" s="4">
        <v>1339</v>
      </c>
      <c r="AO205" s="4">
        <v>85</v>
      </c>
      <c r="AP205" s="4">
        <v>5</v>
      </c>
      <c r="AQ205" s="4">
        <v>49</v>
      </c>
      <c r="AR205" s="4">
        <v>29</v>
      </c>
      <c r="AS205" s="4">
        <v>76</v>
      </c>
      <c r="AT205" s="4">
        <v>447</v>
      </c>
      <c r="AU205" s="4">
        <v>171</v>
      </c>
      <c r="AV205" s="4">
        <v>12</v>
      </c>
      <c r="AW205" s="4">
        <v>125</v>
      </c>
      <c r="AX205" s="4">
        <v>517</v>
      </c>
      <c r="AY205" s="4">
        <v>13</v>
      </c>
      <c r="AZ205" s="4">
        <v>94</v>
      </c>
      <c r="BA205" s="4">
        <v>43</v>
      </c>
      <c r="BB205" s="4">
        <v>12</v>
      </c>
      <c r="BC205" s="4">
        <v>15</v>
      </c>
      <c r="BD205" s="4">
        <v>82</v>
      </c>
      <c r="BE205" s="4">
        <v>0</v>
      </c>
      <c r="BF205" s="4">
        <v>0</v>
      </c>
      <c r="BG205" s="4">
        <v>0</v>
      </c>
      <c r="BH205" s="4">
        <v>2</v>
      </c>
      <c r="BI205" s="4">
        <v>20</v>
      </c>
      <c r="BJ205" s="4">
        <v>1</v>
      </c>
      <c r="BK205" s="4">
        <v>10</v>
      </c>
      <c r="BL205" s="4">
        <v>2</v>
      </c>
      <c r="BM205" s="4">
        <v>0</v>
      </c>
      <c r="BN205" s="4">
        <v>2</v>
      </c>
      <c r="BO205" s="4">
        <f t="shared" si="44"/>
        <v>134</v>
      </c>
      <c r="BP205" s="4">
        <v>18</v>
      </c>
      <c r="BQ205" s="4">
        <f t="shared" si="45"/>
        <v>344</v>
      </c>
      <c r="BR205" s="27">
        <v>9262</v>
      </c>
      <c r="BS205" s="4">
        <f t="shared" si="46"/>
        <v>9262</v>
      </c>
      <c r="BT205" s="3">
        <v>0</v>
      </c>
      <c r="BU205" s="29">
        <v>36281</v>
      </c>
      <c r="BW205" s="4">
        <f t="shared" si="33"/>
        <v>135552</v>
      </c>
      <c r="BX205" s="22">
        <f t="shared" si="40"/>
        <v>-8.6324388813621034E-2</v>
      </c>
      <c r="BY205" s="4">
        <v>7106</v>
      </c>
      <c r="BZ205" s="4">
        <f t="shared" si="39"/>
        <v>2156</v>
      </c>
      <c r="CA205" s="4">
        <f t="shared" si="41"/>
        <v>37651</v>
      </c>
      <c r="CD205" s="4">
        <f t="shared" si="34"/>
        <v>26915</v>
      </c>
      <c r="CE205" s="4">
        <f t="shared" si="35"/>
        <v>17488</v>
      </c>
      <c r="CF205" s="4">
        <f t="shared" si="36"/>
        <v>6161</v>
      </c>
      <c r="CG205" s="4">
        <f t="shared" si="37"/>
        <v>4292</v>
      </c>
      <c r="CH205" s="4">
        <f t="shared" si="38"/>
        <v>5253</v>
      </c>
      <c r="CZ205" s="70">
        <v>36251</v>
      </c>
      <c r="DA205" s="5">
        <f t="shared" si="42"/>
        <v>11834.666666666666</v>
      </c>
      <c r="DB205" s="5">
        <f t="shared" si="32"/>
        <v>11296</v>
      </c>
      <c r="DC205" s="72">
        <f t="shared" si="43"/>
        <v>9262</v>
      </c>
    </row>
    <row r="206" spans="2:107" x14ac:dyDescent="0.3">
      <c r="B206" s="32" t="s">
        <v>283</v>
      </c>
      <c r="C206" s="19" t="s">
        <v>447</v>
      </c>
      <c r="D206" s="4">
        <v>57</v>
      </c>
      <c r="E206" s="4">
        <v>295</v>
      </c>
      <c r="F206" s="4">
        <v>452</v>
      </c>
      <c r="G206" s="4">
        <v>49</v>
      </c>
      <c r="H206" s="4">
        <v>2275</v>
      </c>
      <c r="I206" s="4">
        <v>345</v>
      </c>
      <c r="J206" s="4">
        <v>38</v>
      </c>
      <c r="K206" s="4">
        <v>11</v>
      </c>
      <c r="L206" s="4">
        <v>330</v>
      </c>
      <c r="M206" s="4">
        <v>133</v>
      </c>
      <c r="N206" s="4">
        <v>224</v>
      </c>
      <c r="O206" s="4">
        <v>484</v>
      </c>
      <c r="P206" s="4">
        <v>238</v>
      </c>
      <c r="Q206" s="4">
        <v>84</v>
      </c>
      <c r="R206" s="4">
        <v>69</v>
      </c>
      <c r="S206" s="4">
        <v>115</v>
      </c>
      <c r="T206" s="4">
        <v>46</v>
      </c>
      <c r="U206" s="4">
        <v>50</v>
      </c>
      <c r="V206" s="4">
        <v>21</v>
      </c>
      <c r="W206" s="4">
        <v>88</v>
      </c>
      <c r="X206" s="4">
        <v>103</v>
      </c>
      <c r="Y206" s="4">
        <v>180</v>
      </c>
      <c r="Z206" s="4">
        <v>135</v>
      </c>
      <c r="AA206" s="4">
        <v>31</v>
      </c>
      <c r="AB206" s="4">
        <v>102</v>
      </c>
      <c r="AC206" s="4">
        <v>299</v>
      </c>
      <c r="AD206" s="4">
        <v>50</v>
      </c>
      <c r="AE206" s="4">
        <v>263</v>
      </c>
      <c r="AF206" s="4">
        <v>33</v>
      </c>
      <c r="AG206" s="4">
        <v>81</v>
      </c>
      <c r="AH206" s="4">
        <v>106</v>
      </c>
      <c r="AI206" s="4">
        <v>187</v>
      </c>
      <c r="AJ206" s="4">
        <v>104</v>
      </c>
      <c r="AK206" s="4">
        <v>35</v>
      </c>
      <c r="AL206" s="4">
        <v>123</v>
      </c>
      <c r="AM206" s="4">
        <v>88</v>
      </c>
      <c r="AN206" s="4">
        <v>1508</v>
      </c>
      <c r="AO206" s="4">
        <v>112</v>
      </c>
      <c r="AP206" s="4">
        <v>14</v>
      </c>
      <c r="AQ206" s="4">
        <v>54</v>
      </c>
      <c r="AR206" s="4">
        <v>36</v>
      </c>
      <c r="AS206" s="4">
        <v>121</v>
      </c>
      <c r="AT206" s="4">
        <v>539</v>
      </c>
      <c r="AU206" s="4">
        <v>222</v>
      </c>
      <c r="AV206" s="4">
        <v>21</v>
      </c>
      <c r="AW206" s="4">
        <v>173</v>
      </c>
      <c r="AX206" s="4">
        <v>602</v>
      </c>
      <c r="AY206" s="4">
        <v>23</v>
      </c>
      <c r="AZ206" s="4">
        <v>113</v>
      </c>
      <c r="BA206" s="4">
        <v>61</v>
      </c>
      <c r="BB206" s="4">
        <v>6</v>
      </c>
      <c r="BC206" s="4">
        <v>21</v>
      </c>
      <c r="BD206" s="4">
        <v>109</v>
      </c>
      <c r="BE206" s="4">
        <v>0</v>
      </c>
      <c r="BF206" s="4">
        <v>0</v>
      </c>
      <c r="BG206" s="4">
        <v>0</v>
      </c>
      <c r="BH206" s="4">
        <v>1</v>
      </c>
      <c r="BI206" s="4">
        <v>18</v>
      </c>
      <c r="BJ206" s="4">
        <v>1</v>
      </c>
      <c r="BK206" s="4">
        <v>7</v>
      </c>
      <c r="BL206" s="4">
        <v>2</v>
      </c>
      <c r="BM206" s="4">
        <v>0</v>
      </c>
      <c r="BN206" s="4">
        <v>0</v>
      </c>
      <c r="BO206" s="4">
        <f t="shared" si="44"/>
        <v>159</v>
      </c>
      <c r="BP206" s="4">
        <v>29</v>
      </c>
      <c r="BQ206" s="4">
        <f t="shared" si="45"/>
        <v>454</v>
      </c>
      <c r="BR206" s="27">
        <v>11571</v>
      </c>
      <c r="BS206" s="4">
        <f t="shared" si="46"/>
        <v>11571</v>
      </c>
      <c r="BT206" s="3">
        <v>0</v>
      </c>
      <c r="BU206" s="29">
        <v>36316</v>
      </c>
      <c r="BW206" s="4">
        <f t="shared" si="33"/>
        <v>134567</v>
      </c>
      <c r="BX206" s="22">
        <f t="shared" si="40"/>
        <v>-7.1394560874455726E-2</v>
      </c>
      <c r="BY206" s="4">
        <v>8192</v>
      </c>
      <c r="BZ206" s="4">
        <f t="shared" si="39"/>
        <v>3379</v>
      </c>
      <c r="CA206" s="4">
        <f t="shared" si="41"/>
        <v>37405</v>
      </c>
      <c r="CD206" s="4">
        <f t="shared" si="34"/>
        <v>26632</v>
      </c>
      <c r="CE206" s="4">
        <f t="shared" si="35"/>
        <v>17390</v>
      </c>
      <c r="CF206" s="4">
        <f t="shared" si="36"/>
        <v>6166</v>
      </c>
      <c r="CG206" s="4">
        <f t="shared" si="37"/>
        <v>4307</v>
      </c>
      <c r="CH206" s="4">
        <f t="shared" si="38"/>
        <v>5285</v>
      </c>
      <c r="CZ206" s="70">
        <v>36281</v>
      </c>
      <c r="DA206" s="5">
        <f t="shared" si="42"/>
        <v>11904.944444444445</v>
      </c>
      <c r="DB206" s="5">
        <f t="shared" si="32"/>
        <v>11213.916666666666</v>
      </c>
      <c r="DC206" s="72">
        <f t="shared" si="43"/>
        <v>11571</v>
      </c>
    </row>
    <row r="207" spans="2:107" x14ac:dyDescent="0.3">
      <c r="B207" s="32" t="s">
        <v>284</v>
      </c>
      <c r="C207" s="19" t="s">
        <v>448</v>
      </c>
      <c r="D207" s="4">
        <v>62</v>
      </c>
      <c r="E207" s="4">
        <v>251</v>
      </c>
      <c r="F207" s="4">
        <v>318</v>
      </c>
      <c r="G207" s="4">
        <v>55</v>
      </c>
      <c r="H207" s="4">
        <v>1873</v>
      </c>
      <c r="I207" s="4">
        <v>345</v>
      </c>
      <c r="J207" s="4">
        <v>38</v>
      </c>
      <c r="K207" s="4">
        <v>12</v>
      </c>
      <c r="L207" s="4">
        <v>263</v>
      </c>
      <c r="M207" s="4">
        <v>161</v>
      </c>
      <c r="N207" s="4">
        <v>182</v>
      </c>
      <c r="O207" s="4">
        <v>378</v>
      </c>
      <c r="P207" s="4">
        <v>211</v>
      </c>
      <c r="Q207" s="4">
        <v>85</v>
      </c>
      <c r="R207" s="4">
        <v>70</v>
      </c>
      <c r="S207" s="4">
        <v>93</v>
      </c>
      <c r="T207" s="4">
        <v>38</v>
      </c>
      <c r="U207" s="4">
        <v>55</v>
      </c>
      <c r="V207" s="4">
        <v>22</v>
      </c>
      <c r="W207" s="4">
        <v>74</v>
      </c>
      <c r="X207" s="4">
        <v>103</v>
      </c>
      <c r="Y207" s="4">
        <v>150</v>
      </c>
      <c r="Z207" s="4">
        <v>140</v>
      </c>
      <c r="AA207" s="4">
        <v>18</v>
      </c>
      <c r="AB207" s="4">
        <v>117</v>
      </c>
      <c r="AC207" s="4">
        <v>236</v>
      </c>
      <c r="AD207" s="4">
        <v>59</v>
      </c>
      <c r="AE207" s="4">
        <v>231</v>
      </c>
      <c r="AF207" s="4">
        <v>26</v>
      </c>
      <c r="AG207" s="4">
        <v>71</v>
      </c>
      <c r="AH207" s="4">
        <v>96</v>
      </c>
      <c r="AI207" s="4">
        <v>167</v>
      </c>
      <c r="AJ207" s="4">
        <v>85</v>
      </c>
      <c r="AK207" s="4">
        <v>43</v>
      </c>
      <c r="AL207" s="4">
        <v>143</v>
      </c>
      <c r="AM207" s="4">
        <v>81</v>
      </c>
      <c r="AN207" s="4">
        <v>1228</v>
      </c>
      <c r="AO207" s="4">
        <v>136</v>
      </c>
      <c r="AP207" s="4">
        <v>9</v>
      </c>
      <c r="AQ207" s="4">
        <v>45</v>
      </c>
      <c r="AR207" s="4">
        <v>36</v>
      </c>
      <c r="AS207" s="4">
        <v>77</v>
      </c>
      <c r="AT207" s="4">
        <v>404</v>
      </c>
      <c r="AU207" s="4">
        <v>183</v>
      </c>
      <c r="AV207" s="4">
        <v>13</v>
      </c>
      <c r="AW207" s="4">
        <v>156</v>
      </c>
      <c r="AX207" s="4">
        <v>477</v>
      </c>
      <c r="AY207" s="4">
        <v>11</v>
      </c>
      <c r="AZ207" s="4">
        <v>103</v>
      </c>
      <c r="BA207" s="4">
        <v>51</v>
      </c>
      <c r="BB207" s="4">
        <v>17</v>
      </c>
      <c r="BC207" s="4">
        <v>14</v>
      </c>
      <c r="BD207" s="4">
        <v>98</v>
      </c>
      <c r="BE207" s="4">
        <v>0</v>
      </c>
      <c r="BF207" s="4">
        <v>0</v>
      </c>
      <c r="BG207" s="4">
        <v>0</v>
      </c>
      <c r="BH207" s="4">
        <v>1</v>
      </c>
      <c r="BI207" s="4">
        <v>13</v>
      </c>
      <c r="BJ207" s="4">
        <v>0</v>
      </c>
      <c r="BK207" s="4">
        <v>3</v>
      </c>
      <c r="BL207" s="4">
        <v>2</v>
      </c>
      <c r="BM207" s="4">
        <v>0</v>
      </c>
      <c r="BN207" s="4">
        <v>0</v>
      </c>
      <c r="BO207" s="4">
        <f t="shared" si="44"/>
        <v>131</v>
      </c>
      <c r="BP207" s="4">
        <v>11</v>
      </c>
      <c r="BQ207" s="4">
        <f t="shared" si="45"/>
        <v>381</v>
      </c>
      <c r="BR207" s="27">
        <v>9821</v>
      </c>
      <c r="BS207" s="4">
        <f t="shared" si="46"/>
        <v>9821</v>
      </c>
      <c r="BT207" s="3">
        <v>0</v>
      </c>
      <c r="BU207" s="29">
        <v>36344</v>
      </c>
      <c r="BW207" s="4">
        <f t="shared" si="33"/>
        <v>133899</v>
      </c>
      <c r="BX207" s="22">
        <f t="shared" si="40"/>
        <v>-7.0249138984557313E-2</v>
      </c>
      <c r="BY207" s="4">
        <v>10370</v>
      </c>
      <c r="BZ207" s="4">
        <f t="shared" si="39"/>
        <v>-549</v>
      </c>
      <c r="CA207" s="4">
        <f t="shared" si="41"/>
        <v>36054</v>
      </c>
      <c r="CD207" s="4">
        <f t="shared" si="34"/>
        <v>26435</v>
      </c>
      <c r="CE207" s="4">
        <f t="shared" si="35"/>
        <v>17432</v>
      </c>
      <c r="CF207" s="4">
        <f t="shared" si="36"/>
        <v>6080</v>
      </c>
      <c r="CG207" s="4">
        <f t="shared" si="37"/>
        <v>4292</v>
      </c>
      <c r="CH207" s="4">
        <f t="shared" si="38"/>
        <v>5317</v>
      </c>
      <c r="CZ207" s="70">
        <v>36312</v>
      </c>
      <c r="DA207" s="5">
        <f t="shared" si="42"/>
        <v>11831.666666666666</v>
      </c>
      <c r="DB207" s="5">
        <f t="shared" ref="DB207:DB270" si="47">AVERAGE(BS196:BS207)</f>
        <v>11158.25</v>
      </c>
      <c r="DC207" s="72">
        <f t="shared" si="43"/>
        <v>9821</v>
      </c>
    </row>
    <row r="208" spans="2:107" x14ac:dyDescent="0.3">
      <c r="B208" s="32" t="s">
        <v>285</v>
      </c>
      <c r="C208" s="19" t="s">
        <v>462</v>
      </c>
      <c r="D208" s="4">
        <v>74</v>
      </c>
      <c r="E208" s="4">
        <v>342</v>
      </c>
      <c r="F208" s="4">
        <v>431</v>
      </c>
      <c r="G208" s="4">
        <v>61</v>
      </c>
      <c r="H208" s="4">
        <v>2579</v>
      </c>
      <c r="I208" s="4">
        <v>437</v>
      </c>
      <c r="J208" s="4">
        <v>65</v>
      </c>
      <c r="K208" s="4">
        <v>22</v>
      </c>
      <c r="L208" s="4">
        <v>328</v>
      </c>
      <c r="M208" s="4">
        <v>170</v>
      </c>
      <c r="N208" s="4">
        <v>237</v>
      </c>
      <c r="O208" s="4">
        <v>564</v>
      </c>
      <c r="P208" s="4">
        <v>321</v>
      </c>
      <c r="Q208" s="4">
        <v>106</v>
      </c>
      <c r="R208" s="4">
        <v>88</v>
      </c>
      <c r="S208" s="4">
        <v>118</v>
      </c>
      <c r="T208" s="4">
        <v>61</v>
      </c>
      <c r="U208" s="4">
        <v>68</v>
      </c>
      <c r="V208" s="4">
        <v>30</v>
      </c>
      <c r="W208" s="4">
        <v>110</v>
      </c>
      <c r="X208" s="4">
        <v>126</v>
      </c>
      <c r="Y208" s="4">
        <v>219</v>
      </c>
      <c r="Z208" s="4">
        <v>192</v>
      </c>
      <c r="AA208" s="4">
        <v>34</v>
      </c>
      <c r="AB208" s="4">
        <v>142</v>
      </c>
      <c r="AC208" s="4">
        <v>285</v>
      </c>
      <c r="AD208" s="4">
        <v>78</v>
      </c>
      <c r="AE208" s="4">
        <v>305</v>
      </c>
      <c r="AF208" s="4">
        <v>40</v>
      </c>
      <c r="AG208" s="4">
        <v>144</v>
      </c>
      <c r="AH208" s="4">
        <v>125</v>
      </c>
      <c r="AI208" s="4">
        <v>200</v>
      </c>
      <c r="AJ208" s="4">
        <v>120</v>
      </c>
      <c r="AK208" s="4">
        <v>37</v>
      </c>
      <c r="AL208" s="4">
        <v>202</v>
      </c>
      <c r="AM208" s="4">
        <v>122</v>
      </c>
      <c r="AN208" s="4">
        <v>1712</v>
      </c>
      <c r="AO208" s="4">
        <v>175</v>
      </c>
      <c r="AP208" s="4">
        <v>19</v>
      </c>
      <c r="AQ208" s="4">
        <v>64</v>
      </c>
      <c r="AR208" s="4">
        <v>48</v>
      </c>
      <c r="AS208" s="4">
        <v>112</v>
      </c>
      <c r="AT208" s="4">
        <v>622</v>
      </c>
      <c r="AU208" s="4">
        <v>239</v>
      </c>
      <c r="AV208" s="4">
        <v>24</v>
      </c>
      <c r="AW208" s="4">
        <v>230</v>
      </c>
      <c r="AX208" s="4">
        <v>593</v>
      </c>
      <c r="AY208" s="4">
        <v>11</v>
      </c>
      <c r="AZ208" s="4">
        <v>121</v>
      </c>
      <c r="BA208" s="4">
        <v>77</v>
      </c>
      <c r="BB208" s="4">
        <v>21</v>
      </c>
      <c r="BC208" s="4">
        <v>14</v>
      </c>
      <c r="BD208" s="4">
        <v>112</v>
      </c>
      <c r="BE208" s="4">
        <v>0</v>
      </c>
      <c r="BF208" s="4">
        <v>0</v>
      </c>
      <c r="BG208" s="4">
        <v>1</v>
      </c>
      <c r="BH208" s="4">
        <v>3</v>
      </c>
      <c r="BI208" s="4">
        <v>36</v>
      </c>
      <c r="BJ208" s="4">
        <v>0</v>
      </c>
      <c r="BK208" s="4">
        <v>8</v>
      </c>
      <c r="BL208" s="4">
        <v>2</v>
      </c>
      <c r="BM208" s="4">
        <v>0</v>
      </c>
      <c r="BN208" s="4">
        <v>0</v>
      </c>
      <c r="BO208" s="4">
        <f t="shared" si="44"/>
        <v>176</v>
      </c>
      <c r="BP208" s="4">
        <v>20</v>
      </c>
      <c r="BQ208" s="4">
        <f t="shared" si="45"/>
        <v>448</v>
      </c>
      <c r="BR208" s="27">
        <v>13295</v>
      </c>
      <c r="BS208" s="4">
        <f t="shared" si="46"/>
        <v>13295</v>
      </c>
      <c r="BT208" s="3">
        <v>0</v>
      </c>
      <c r="BU208" s="29">
        <v>36379</v>
      </c>
      <c r="BW208" s="4">
        <f t="shared" ref="BW208:BW255" si="48">SUM(BR197:BR208)</f>
        <v>135560</v>
      </c>
      <c r="BX208" s="22">
        <f t="shared" si="40"/>
        <v>-5.4916095568089074E-2</v>
      </c>
      <c r="BY208" s="4">
        <v>5762</v>
      </c>
      <c r="BZ208" s="4">
        <f t="shared" si="39"/>
        <v>7533</v>
      </c>
      <c r="CA208" s="4">
        <f t="shared" si="41"/>
        <v>40916</v>
      </c>
      <c r="CD208" s="4">
        <f t="shared" ref="CD208:CD255" si="49">SUM(H197:H208)</f>
        <v>26605</v>
      </c>
      <c r="CE208" s="4">
        <f t="shared" ref="CE208:CE255" si="50">SUM(AN197:AN208)</f>
        <v>17749</v>
      </c>
      <c r="CF208" s="4">
        <f t="shared" ref="CF208:CF255" si="51">SUM(AT197:AT208)</f>
        <v>6209</v>
      </c>
      <c r="CG208" s="4">
        <f t="shared" ref="CG208:CG271" si="52">SUM(F197:F208)</f>
        <v>4339</v>
      </c>
      <c r="CH208" s="4">
        <f t="shared" ref="CH208:CH271" si="53">SUM(O197:O208)</f>
        <v>5471</v>
      </c>
      <c r="CZ208" s="70">
        <v>36342</v>
      </c>
      <c r="DA208" s="5">
        <f t="shared" si="42"/>
        <v>11892.166666666666</v>
      </c>
      <c r="DB208" s="5">
        <f t="shared" si="47"/>
        <v>11296.666666666666</v>
      </c>
      <c r="DC208" s="72">
        <f t="shared" si="43"/>
        <v>13295</v>
      </c>
    </row>
    <row r="209" spans="2:107" x14ac:dyDescent="0.3">
      <c r="B209" s="32" t="s">
        <v>286</v>
      </c>
      <c r="C209" s="19" t="s">
        <v>438</v>
      </c>
      <c r="D209" s="4">
        <v>63</v>
      </c>
      <c r="E209" s="4">
        <v>284</v>
      </c>
      <c r="F209" s="4">
        <v>377</v>
      </c>
      <c r="G209" s="4">
        <v>58</v>
      </c>
      <c r="H209" s="4">
        <v>2202</v>
      </c>
      <c r="I209" s="4">
        <v>381</v>
      </c>
      <c r="J209" s="4">
        <v>55</v>
      </c>
      <c r="K209" s="4">
        <v>15</v>
      </c>
      <c r="L209" s="4">
        <v>303</v>
      </c>
      <c r="M209" s="4">
        <v>120</v>
      </c>
      <c r="N209" s="4">
        <v>189</v>
      </c>
      <c r="O209" s="4">
        <v>492</v>
      </c>
      <c r="P209" s="4">
        <v>248</v>
      </c>
      <c r="Q209" s="4">
        <v>90</v>
      </c>
      <c r="R209" s="4">
        <v>74</v>
      </c>
      <c r="S209" s="4">
        <v>105</v>
      </c>
      <c r="T209" s="4">
        <v>42</v>
      </c>
      <c r="U209" s="4">
        <v>49</v>
      </c>
      <c r="V209" s="4">
        <v>35</v>
      </c>
      <c r="W209" s="4">
        <v>87</v>
      </c>
      <c r="X209" s="4">
        <v>118</v>
      </c>
      <c r="Y209" s="4">
        <v>189</v>
      </c>
      <c r="Z209" s="4">
        <v>142</v>
      </c>
      <c r="AA209" s="4">
        <v>27</v>
      </c>
      <c r="AB209" s="4">
        <v>100</v>
      </c>
      <c r="AC209" s="4">
        <v>286</v>
      </c>
      <c r="AD209" s="4">
        <v>46</v>
      </c>
      <c r="AE209" s="4">
        <v>226</v>
      </c>
      <c r="AF209" s="4">
        <v>29</v>
      </c>
      <c r="AG209" s="4">
        <v>110</v>
      </c>
      <c r="AH209" s="4">
        <v>105</v>
      </c>
      <c r="AI209" s="4">
        <v>212</v>
      </c>
      <c r="AJ209" s="4">
        <v>96</v>
      </c>
      <c r="AK209" s="4">
        <v>41</v>
      </c>
      <c r="AL209" s="4">
        <v>183</v>
      </c>
      <c r="AM209" s="4">
        <v>98</v>
      </c>
      <c r="AN209" s="4">
        <v>1438</v>
      </c>
      <c r="AO209" s="4">
        <v>151</v>
      </c>
      <c r="AP209" s="4">
        <v>11</v>
      </c>
      <c r="AQ209" s="4">
        <v>63</v>
      </c>
      <c r="AR209" s="4">
        <v>43</v>
      </c>
      <c r="AS209" s="4">
        <v>98</v>
      </c>
      <c r="AT209" s="4">
        <v>524</v>
      </c>
      <c r="AU209" s="4">
        <v>247</v>
      </c>
      <c r="AV209" s="4">
        <v>16</v>
      </c>
      <c r="AW209" s="4">
        <v>199</v>
      </c>
      <c r="AX209" s="4">
        <v>394</v>
      </c>
      <c r="AY209" s="4">
        <v>21</v>
      </c>
      <c r="AZ209" s="4">
        <v>124</v>
      </c>
      <c r="BA209" s="4">
        <v>49</v>
      </c>
      <c r="BB209" s="4">
        <v>12</v>
      </c>
      <c r="BC209" s="4">
        <v>16</v>
      </c>
      <c r="BD209" s="4">
        <v>97</v>
      </c>
      <c r="BE209" s="4">
        <v>0</v>
      </c>
      <c r="BF209" s="4">
        <v>0</v>
      </c>
      <c r="BG209" s="4">
        <v>0</v>
      </c>
      <c r="BH209" s="4">
        <v>0</v>
      </c>
      <c r="BI209" s="4">
        <v>16</v>
      </c>
      <c r="BJ209" s="4">
        <v>0</v>
      </c>
      <c r="BK209" s="4">
        <v>2</v>
      </c>
      <c r="BL209" s="4">
        <v>4</v>
      </c>
      <c r="BM209" s="4">
        <v>0</v>
      </c>
      <c r="BN209" s="4">
        <v>0</v>
      </c>
      <c r="BO209" s="4">
        <f t="shared" si="44"/>
        <v>135</v>
      </c>
      <c r="BP209" s="4">
        <v>9</v>
      </c>
      <c r="BQ209" s="4">
        <f t="shared" si="45"/>
        <v>366</v>
      </c>
      <c r="BR209" s="27">
        <v>11177</v>
      </c>
      <c r="BS209" s="4">
        <f t="shared" si="46"/>
        <v>11177</v>
      </c>
      <c r="BT209" s="3">
        <v>0</v>
      </c>
      <c r="BU209" s="29">
        <v>36407</v>
      </c>
      <c r="BW209" s="4">
        <f t="shared" si="48"/>
        <v>132182</v>
      </c>
      <c r="BX209" s="22">
        <f t="shared" si="40"/>
        <v>-6.9920278076822995E-2</v>
      </c>
      <c r="BY209" s="4">
        <v>9124</v>
      </c>
      <c r="BZ209" s="4">
        <f t="shared" si="39"/>
        <v>2053</v>
      </c>
      <c r="CA209" s="4">
        <f t="shared" si="41"/>
        <v>36754</v>
      </c>
      <c r="CD209" s="4">
        <f t="shared" si="49"/>
        <v>25882</v>
      </c>
      <c r="CE209" s="4">
        <f t="shared" si="50"/>
        <v>17447</v>
      </c>
      <c r="CF209" s="4">
        <f t="shared" si="51"/>
        <v>6022</v>
      </c>
      <c r="CG209" s="4">
        <f t="shared" si="52"/>
        <v>4228</v>
      </c>
      <c r="CH209" s="4">
        <f t="shared" si="53"/>
        <v>5444</v>
      </c>
      <c r="CZ209" s="70">
        <v>36373</v>
      </c>
      <c r="DA209" s="5">
        <f t="shared" si="42"/>
        <v>11781.416666666666</v>
      </c>
      <c r="DB209" s="5">
        <f t="shared" si="47"/>
        <v>11015.166666666666</v>
      </c>
      <c r="DC209" s="72">
        <f t="shared" si="43"/>
        <v>11177</v>
      </c>
    </row>
    <row r="210" spans="2:107" x14ac:dyDescent="0.3">
      <c r="B210" s="32" t="s">
        <v>287</v>
      </c>
      <c r="C210" s="19" t="s">
        <v>439</v>
      </c>
      <c r="D210" s="4">
        <v>48</v>
      </c>
      <c r="E210" s="4">
        <v>292</v>
      </c>
      <c r="F210" s="4">
        <v>373</v>
      </c>
      <c r="G210" s="4">
        <v>62</v>
      </c>
      <c r="H210" s="4">
        <v>2253</v>
      </c>
      <c r="I210" s="4">
        <v>382</v>
      </c>
      <c r="J210" s="4">
        <v>51</v>
      </c>
      <c r="K210" s="4">
        <v>19</v>
      </c>
      <c r="L210" s="4">
        <v>301</v>
      </c>
      <c r="M210" s="4">
        <v>147</v>
      </c>
      <c r="N210" s="4">
        <v>229</v>
      </c>
      <c r="O210" s="4">
        <v>495</v>
      </c>
      <c r="P210" s="4">
        <v>264</v>
      </c>
      <c r="Q210" s="4">
        <v>95</v>
      </c>
      <c r="R210" s="4">
        <v>82</v>
      </c>
      <c r="S210" s="4">
        <v>109</v>
      </c>
      <c r="T210" s="4">
        <v>64</v>
      </c>
      <c r="U210" s="4">
        <v>59</v>
      </c>
      <c r="V210" s="4">
        <v>22</v>
      </c>
      <c r="W210" s="4">
        <v>94</v>
      </c>
      <c r="X210" s="4">
        <v>101</v>
      </c>
      <c r="Y210" s="4">
        <v>195</v>
      </c>
      <c r="Z210" s="4">
        <v>180</v>
      </c>
      <c r="AA210" s="4">
        <v>27</v>
      </c>
      <c r="AB210" s="4">
        <v>119</v>
      </c>
      <c r="AC210" s="4">
        <v>264</v>
      </c>
      <c r="AD210" s="4">
        <v>59</v>
      </c>
      <c r="AE210" s="4">
        <v>246</v>
      </c>
      <c r="AF210" s="4">
        <v>33</v>
      </c>
      <c r="AG210" s="4">
        <v>99</v>
      </c>
      <c r="AH210" s="4">
        <v>105</v>
      </c>
      <c r="AI210" s="4">
        <v>227</v>
      </c>
      <c r="AJ210" s="4">
        <v>94</v>
      </c>
      <c r="AK210" s="4">
        <v>38</v>
      </c>
      <c r="AL210" s="4">
        <v>152</v>
      </c>
      <c r="AM210" s="4">
        <v>98</v>
      </c>
      <c r="AN210" s="4">
        <v>1570</v>
      </c>
      <c r="AO210" s="4">
        <v>143</v>
      </c>
      <c r="AP210" s="4">
        <v>11</v>
      </c>
      <c r="AQ210" s="4">
        <v>42</v>
      </c>
      <c r="AR210" s="4">
        <v>45</v>
      </c>
      <c r="AS210" s="4">
        <v>99</v>
      </c>
      <c r="AT210" s="4">
        <v>526</v>
      </c>
      <c r="AU210" s="4">
        <v>254</v>
      </c>
      <c r="AV210" s="4">
        <v>28</v>
      </c>
      <c r="AW210" s="4">
        <v>194</v>
      </c>
      <c r="AX210" s="4">
        <v>432</v>
      </c>
      <c r="AY210" s="4">
        <v>19</v>
      </c>
      <c r="AZ210" s="4">
        <v>96</v>
      </c>
      <c r="BA210" s="4">
        <v>53</v>
      </c>
      <c r="BB210" s="4">
        <v>14</v>
      </c>
      <c r="BC210" s="4">
        <v>25</v>
      </c>
      <c r="BD210" s="4">
        <v>119</v>
      </c>
      <c r="BE210" s="4">
        <v>0</v>
      </c>
      <c r="BF210" s="4">
        <v>0</v>
      </c>
      <c r="BG210" s="4">
        <v>0</v>
      </c>
      <c r="BH210" s="4">
        <v>2</v>
      </c>
      <c r="BI210" s="4">
        <v>29</v>
      </c>
      <c r="BJ210" s="4">
        <v>0</v>
      </c>
      <c r="BK210" s="4">
        <v>7</v>
      </c>
      <c r="BL210" s="4">
        <v>4</v>
      </c>
      <c r="BM210" s="4">
        <v>0</v>
      </c>
      <c r="BN210" s="4">
        <v>0</v>
      </c>
      <c r="BO210" s="4">
        <f t="shared" si="44"/>
        <v>186</v>
      </c>
      <c r="BP210" s="4">
        <v>27</v>
      </c>
      <c r="BQ210" s="4">
        <f t="shared" si="45"/>
        <v>357</v>
      </c>
      <c r="BR210" s="27">
        <v>11574</v>
      </c>
      <c r="BS210" s="4">
        <f t="shared" si="46"/>
        <v>11574</v>
      </c>
      <c r="BT210" s="3">
        <v>0</v>
      </c>
      <c r="BU210" s="29">
        <v>36435</v>
      </c>
      <c r="BW210" s="4">
        <f t="shared" si="48"/>
        <v>131104</v>
      </c>
      <c r="BX210" s="22">
        <f t="shared" si="40"/>
        <v>-7.4300804225183037E-2</v>
      </c>
      <c r="BY210" s="4">
        <v>10310</v>
      </c>
      <c r="BZ210" s="4">
        <f t="shared" si="39"/>
        <v>1264</v>
      </c>
      <c r="CA210" s="4">
        <f t="shared" si="41"/>
        <v>32338</v>
      </c>
      <c r="CD210" s="4">
        <f t="shared" si="49"/>
        <v>25644</v>
      </c>
      <c r="CE210" s="4">
        <f t="shared" si="50"/>
        <v>17401</v>
      </c>
      <c r="CF210" s="4">
        <f t="shared" si="51"/>
        <v>5941</v>
      </c>
      <c r="CG210" s="4">
        <f t="shared" si="52"/>
        <v>4237</v>
      </c>
      <c r="CH210" s="4">
        <f t="shared" si="53"/>
        <v>5488</v>
      </c>
      <c r="CZ210" s="70">
        <v>36404</v>
      </c>
      <c r="DA210" s="5">
        <f t="shared" si="42"/>
        <v>11709.638888888889</v>
      </c>
      <c r="DB210" s="5">
        <f t="shared" si="47"/>
        <v>10925.333333333334</v>
      </c>
      <c r="DC210" s="72">
        <f t="shared" si="43"/>
        <v>11574</v>
      </c>
    </row>
    <row r="211" spans="2:107" x14ac:dyDescent="0.3">
      <c r="B211" s="32" t="s">
        <v>288</v>
      </c>
      <c r="C211" s="19" t="s">
        <v>440</v>
      </c>
      <c r="D211" s="4">
        <v>39</v>
      </c>
      <c r="E211" s="4">
        <v>300</v>
      </c>
      <c r="F211" s="4">
        <v>313</v>
      </c>
      <c r="G211" s="4">
        <v>56</v>
      </c>
      <c r="H211" s="4">
        <v>1910</v>
      </c>
      <c r="I211" s="4">
        <v>338</v>
      </c>
      <c r="J211" s="4">
        <v>41</v>
      </c>
      <c r="K211" s="4">
        <v>14</v>
      </c>
      <c r="L211" s="4">
        <v>247</v>
      </c>
      <c r="M211" s="4">
        <v>137</v>
      </c>
      <c r="N211" s="4">
        <v>180</v>
      </c>
      <c r="O211" s="4">
        <v>427</v>
      </c>
      <c r="P211" s="4">
        <v>183</v>
      </c>
      <c r="Q211" s="4">
        <v>82</v>
      </c>
      <c r="R211" s="4">
        <v>77</v>
      </c>
      <c r="S211" s="4">
        <v>90</v>
      </c>
      <c r="T211" s="4">
        <v>52</v>
      </c>
      <c r="U211" s="4">
        <v>56</v>
      </c>
      <c r="V211" s="4">
        <v>28</v>
      </c>
      <c r="W211" s="4">
        <v>85</v>
      </c>
      <c r="X211" s="4">
        <v>92</v>
      </c>
      <c r="Y211" s="4">
        <v>163</v>
      </c>
      <c r="Z211" s="4">
        <v>132</v>
      </c>
      <c r="AA211" s="4">
        <v>25</v>
      </c>
      <c r="AB211" s="4">
        <v>106</v>
      </c>
      <c r="AC211" s="4">
        <v>296</v>
      </c>
      <c r="AD211" s="4">
        <v>55</v>
      </c>
      <c r="AE211" s="4">
        <v>254</v>
      </c>
      <c r="AF211" s="4">
        <v>32</v>
      </c>
      <c r="AG211" s="4">
        <v>74</v>
      </c>
      <c r="AH211" s="4">
        <v>98</v>
      </c>
      <c r="AI211" s="4">
        <v>188</v>
      </c>
      <c r="AJ211" s="4">
        <v>89</v>
      </c>
      <c r="AK211" s="4">
        <v>39</v>
      </c>
      <c r="AL211" s="4">
        <v>140</v>
      </c>
      <c r="AM211" s="4">
        <v>90</v>
      </c>
      <c r="AN211" s="4">
        <v>1384</v>
      </c>
      <c r="AO211" s="4">
        <v>108</v>
      </c>
      <c r="AP211" s="4">
        <v>11</v>
      </c>
      <c r="AQ211" s="4">
        <v>42</v>
      </c>
      <c r="AR211" s="4">
        <v>30</v>
      </c>
      <c r="AS211" s="4">
        <v>96</v>
      </c>
      <c r="AT211" s="4">
        <v>443</v>
      </c>
      <c r="AU211" s="4">
        <v>228</v>
      </c>
      <c r="AV211" s="4">
        <v>14</v>
      </c>
      <c r="AW211" s="4">
        <v>161</v>
      </c>
      <c r="AX211" s="4">
        <v>439</v>
      </c>
      <c r="AY211" s="4">
        <v>11</v>
      </c>
      <c r="AZ211" s="4">
        <v>98</v>
      </c>
      <c r="BA211" s="4">
        <v>54</v>
      </c>
      <c r="BB211" s="4">
        <v>9</v>
      </c>
      <c r="BC211" s="4">
        <v>19</v>
      </c>
      <c r="BD211" s="4">
        <v>126</v>
      </c>
      <c r="BE211" s="4">
        <v>0</v>
      </c>
      <c r="BF211" s="4">
        <v>0</v>
      </c>
      <c r="BG211" s="4">
        <v>0</v>
      </c>
      <c r="BH211" s="4">
        <v>1</v>
      </c>
      <c r="BI211" s="4">
        <v>33</v>
      </c>
      <c r="BJ211" s="4">
        <v>2</v>
      </c>
      <c r="BK211" s="4">
        <v>9</v>
      </c>
      <c r="BL211" s="4">
        <v>1</v>
      </c>
      <c r="BM211" s="4">
        <v>0</v>
      </c>
      <c r="BN211" s="4">
        <v>0</v>
      </c>
      <c r="BO211" s="4">
        <f t="shared" si="44"/>
        <v>191</v>
      </c>
      <c r="BP211" s="4">
        <v>27</v>
      </c>
      <c r="BQ211" s="4">
        <f t="shared" si="45"/>
        <v>398</v>
      </c>
      <c r="BR211" s="27">
        <v>10272</v>
      </c>
      <c r="BS211" s="4">
        <f t="shared" si="46"/>
        <v>10272</v>
      </c>
      <c r="BT211" s="3">
        <v>0</v>
      </c>
      <c r="BU211" s="29">
        <v>36463</v>
      </c>
      <c r="BW211" s="4">
        <f t="shared" si="48"/>
        <v>126694</v>
      </c>
      <c r="BX211" s="22">
        <f t="shared" si="40"/>
        <v>-0.12257519408835604</v>
      </c>
      <c r="BY211" s="4">
        <v>10888</v>
      </c>
      <c r="BZ211" s="4">
        <f t="shared" si="39"/>
        <v>-616</v>
      </c>
      <c r="CA211" s="4">
        <f t="shared" si="41"/>
        <v>26197</v>
      </c>
      <c r="CD211" s="4">
        <f t="shared" si="49"/>
        <v>24669</v>
      </c>
      <c r="CE211" s="4">
        <f t="shared" si="50"/>
        <v>16875</v>
      </c>
      <c r="CF211" s="4">
        <f t="shared" si="51"/>
        <v>5751</v>
      </c>
      <c r="CG211" s="4">
        <f t="shared" si="52"/>
        <v>4134</v>
      </c>
      <c r="CH211" s="4">
        <f t="shared" si="53"/>
        <v>5279</v>
      </c>
      <c r="CZ211" s="70">
        <v>36434</v>
      </c>
      <c r="DA211" s="5">
        <f t="shared" si="42"/>
        <v>11623.833333333334</v>
      </c>
      <c r="DB211" s="5">
        <f t="shared" si="47"/>
        <v>10557.833333333334</v>
      </c>
      <c r="DC211" s="72">
        <f t="shared" si="43"/>
        <v>10272</v>
      </c>
    </row>
    <row r="212" spans="2:107" x14ac:dyDescent="0.3">
      <c r="B212" s="32" t="s">
        <v>289</v>
      </c>
      <c r="C212" s="19" t="s">
        <v>441</v>
      </c>
      <c r="D212" s="4">
        <v>44</v>
      </c>
      <c r="E212" s="4">
        <v>194</v>
      </c>
      <c r="F212" s="4">
        <v>225</v>
      </c>
      <c r="G212" s="4">
        <v>30</v>
      </c>
      <c r="H212" s="4">
        <v>1523</v>
      </c>
      <c r="I212" s="4">
        <v>233</v>
      </c>
      <c r="J212" s="4">
        <v>33</v>
      </c>
      <c r="K212" s="4">
        <v>9</v>
      </c>
      <c r="L212" s="4">
        <v>219</v>
      </c>
      <c r="M212" s="4">
        <v>87</v>
      </c>
      <c r="N212" s="4">
        <v>173</v>
      </c>
      <c r="O212" s="4">
        <v>314</v>
      </c>
      <c r="P212" s="4">
        <v>179</v>
      </c>
      <c r="Q212" s="4">
        <v>52</v>
      </c>
      <c r="R212" s="4">
        <v>54</v>
      </c>
      <c r="S212" s="4">
        <v>58</v>
      </c>
      <c r="T212" s="4">
        <v>36</v>
      </c>
      <c r="U212" s="4">
        <v>35</v>
      </c>
      <c r="V212" s="4">
        <v>15</v>
      </c>
      <c r="W212" s="4">
        <v>58</v>
      </c>
      <c r="X212" s="4">
        <v>69</v>
      </c>
      <c r="Y212" s="4">
        <v>126</v>
      </c>
      <c r="Z212" s="4">
        <v>114</v>
      </c>
      <c r="AA212" s="4">
        <v>14</v>
      </c>
      <c r="AB212" s="4">
        <v>93</v>
      </c>
      <c r="AC212" s="4">
        <v>197</v>
      </c>
      <c r="AD212" s="4">
        <v>37</v>
      </c>
      <c r="AE212" s="4">
        <v>200</v>
      </c>
      <c r="AF212" s="4">
        <v>7</v>
      </c>
      <c r="AG212" s="4">
        <v>66</v>
      </c>
      <c r="AH212" s="4">
        <v>72</v>
      </c>
      <c r="AI212" s="4">
        <v>118</v>
      </c>
      <c r="AJ212" s="4">
        <v>61</v>
      </c>
      <c r="AK212" s="4">
        <v>26</v>
      </c>
      <c r="AL212" s="4">
        <v>105</v>
      </c>
      <c r="AM212" s="4">
        <v>63</v>
      </c>
      <c r="AN212" s="4">
        <v>1012</v>
      </c>
      <c r="AO212" s="4">
        <v>83</v>
      </c>
      <c r="AP212" s="4">
        <v>7</v>
      </c>
      <c r="AQ212" s="4">
        <v>20</v>
      </c>
      <c r="AR212" s="4">
        <v>33</v>
      </c>
      <c r="AS212" s="4">
        <v>67</v>
      </c>
      <c r="AT212" s="4">
        <v>363</v>
      </c>
      <c r="AU212" s="4">
        <v>155</v>
      </c>
      <c r="AV212" s="4">
        <v>14</v>
      </c>
      <c r="AW212" s="4">
        <v>126</v>
      </c>
      <c r="AX212" s="4">
        <v>379</v>
      </c>
      <c r="AY212" s="4">
        <v>12</v>
      </c>
      <c r="AZ212" s="4">
        <v>60</v>
      </c>
      <c r="BA212" s="4">
        <v>30</v>
      </c>
      <c r="BB212" s="4">
        <v>10</v>
      </c>
      <c r="BC212" s="4">
        <v>12</v>
      </c>
      <c r="BD212" s="4">
        <v>81</v>
      </c>
      <c r="BE212" s="4">
        <v>0</v>
      </c>
      <c r="BF212" s="4">
        <v>0</v>
      </c>
      <c r="BG212" s="4">
        <v>1</v>
      </c>
      <c r="BH212" s="4">
        <v>0</v>
      </c>
      <c r="BI212" s="4">
        <v>33</v>
      </c>
      <c r="BJ212" s="4">
        <v>0</v>
      </c>
      <c r="BK212" s="4">
        <v>0</v>
      </c>
      <c r="BL212" s="4">
        <v>0</v>
      </c>
      <c r="BM212" s="4">
        <v>0</v>
      </c>
      <c r="BN212" s="4">
        <v>0</v>
      </c>
      <c r="BO212" s="4">
        <f t="shared" si="44"/>
        <v>127</v>
      </c>
      <c r="BP212" s="4">
        <v>6</v>
      </c>
      <c r="BQ212" s="4">
        <f t="shared" si="45"/>
        <v>348</v>
      </c>
      <c r="BR212" s="27">
        <v>7791</v>
      </c>
      <c r="BS212" s="4">
        <f t="shared" si="46"/>
        <v>7791</v>
      </c>
      <c r="BT212" s="3">
        <v>0</v>
      </c>
      <c r="BU212" s="29">
        <v>36491</v>
      </c>
      <c r="BW212" s="4">
        <f t="shared" si="48"/>
        <v>125425</v>
      </c>
      <c r="BX212" s="22">
        <f t="shared" si="40"/>
        <v>-0.11115441853872865</v>
      </c>
      <c r="BY212" s="4">
        <v>8464</v>
      </c>
      <c r="BZ212" s="4">
        <f t="shared" si="39"/>
        <v>-673</v>
      </c>
      <c r="CA212" s="4">
        <f t="shared" si="41"/>
        <v>23355</v>
      </c>
      <c r="CD212" s="4">
        <f t="shared" si="49"/>
        <v>24353</v>
      </c>
      <c r="CE212" s="4">
        <f t="shared" si="50"/>
        <v>16701</v>
      </c>
      <c r="CF212" s="4">
        <f t="shared" si="51"/>
        <v>5680</v>
      </c>
      <c r="CG212" s="4">
        <f t="shared" si="52"/>
        <v>4073</v>
      </c>
      <c r="CH212" s="4">
        <f t="shared" si="53"/>
        <v>5260</v>
      </c>
      <c r="CZ212" s="70">
        <v>36465</v>
      </c>
      <c r="DA212" s="5">
        <f t="shared" si="42"/>
        <v>11498.666666666666</v>
      </c>
      <c r="DB212" s="5">
        <f t="shared" si="47"/>
        <v>10452.083333333334</v>
      </c>
      <c r="DC212" s="72">
        <f t="shared" si="43"/>
        <v>7791</v>
      </c>
    </row>
    <row r="213" spans="2:107" x14ac:dyDescent="0.3">
      <c r="B213" s="32" t="s">
        <v>290</v>
      </c>
      <c r="C213" s="19" t="s">
        <v>442</v>
      </c>
      <c r="D213" s="4">
        <v>36</v>
      </c>
      <c r="E213" s="4">
        <v>189</v>
      </c>
      <c r="F213" s="4">
        <v>225</v>
      </c>
      <c r="G213" s="4">
        <v>35</v>
      </c>
      <c r="H213" s="4">
        <v>1482</v>
      </c>
      <c r="I213" s="4">
        <v>268</v>
      </c>
      <c r="J213" s="4">
        <v>15</v>
      </c>
      <c r="K213" s="4">
        <v>8</v>
      </c>
      <c r="L213" s="4">
        <v>231</v>
      </c>
      <c r="M213" s="4">
        <v>107</v>
      </c>
      <c r="N213" s="4">
        <v>154</v>
      </c>
      <c r="O213" s="4">
        <v>318</v>
      </c>
      <c r="P213" s="4">
        <v>137</v>
      </c>
      <c r="Q213" s="4">
        <v>50</v>
      </c>
      <c r="R213" s="4">
        <v>50</v>
      </c>
      <c r="S213" s="4">
        <v>61</v>
      </c>
      <c r="T213" s="4">
        <v>29</v>
      </c>
      <c r="U213" s="4">
        <v>46</v>
      </c>
      <c r="V213" s="4">
        <v>16</v>
      </c>
      <c r="W213" s="4">
        <v>67</v>
      </c>
      <c r="X213" s="4">
        <v>54</v>
      </c>
      <c r="Y213" s="4">
        <v>132</v>
      </c>
      <c r="Z213" s="4">
        <v>114</v>
      </c>
      <c r="AA213" s="4">
        <v>18</v>
      </c>
      <c r="AB213" s="4">
        <v>93</v>
      </c>
      <c r="AC213" s="4">
        <v>188</v>
      </c>
      <c r="AD213" s="4">
        <v>26</v>
      </c>
      <c r="AE213" s="4">
        <v>174</v>
      </c>
      <c r="AF213" s="4">
        <v>15</v>
      </c>
      <c r="AG213" s="4">
        <v>61</v>
      </c>
      <c r="AH213" s="4">
        <v>68</v>
      </c>
      <c r="AI213" s="4">
        <v>120</v>
      </c>
      <c r="AJ213" s="4">
        <v>60</v>
      </c>
      <c r="AK213" s="4">
        <v>29</v>
      </c>
      <c r="AL213" s="4">
        <v>97</v>
      </c>
      <c r="AM213" s="4">
        <v>57</v>
      </c>
      <c r="AN213" s="4">
        <v>920</v>
      </c>
      <c r="AO213" s="4">
        <v>73</v>
      </c>
      <c r="AP213" s="4">
        <v>12</v>
      </c>
      <c r="AQ213" s="4">
        <v>36</v>
      </c>
      <c r="AR213" s="4">
        <v>34</v>
      </c>
      <c r="AS213" s="4">
        <v>68</v>
      </c>
      <c r="AT213" s="4">
        <v>301</v>
      </c>
      <c r="AU213" s="4">
        <v>152</v>
      </c>
      <c r="AV213" s="4">
        <v>13</v>
      </c>
      <c r="AW213" s="4">
        <v>114</v>
      </c>
      <c r="AX213" s="4">
        <v>370</v>
      </c>
      <c r="AY213" s="4">
        <v>15</v>
      </c>
      <c r="AZ213" s="4">
        <v>61</v>
      </c>
      <c r="BA213" s="4">
        <v>39</v>
      </c>
      <c r="BB213" s="4">
        <v>7</v>
      </c>
      <c r="BC213" s="4">
        <v>19</v>
      </c>
      <c r="BD213" s="4">
        <v>105</v>
      </c>
      <c r="BE213" s="4">
        <v>0</v>
      </c>
      <c r="BF213" s="4">
        <v>0</v>
      </c>
      <c r="BG213" s="4">
        <v>1</v>
      </c>
      <c r="BH213" s="4">
        <v>1</v>
      </c>
      <c r="BI213" s="4">
        <v>30</v>
      </c>
      <c r="BJ213" s="4">
        <v>0</v>
      </c>
      <c r="BK213" s="4">
        <v>4</v>
      </c>
      <c r="BL213" s="4">
        <v>0</v>
      </c>
      <c r="BM213" s="4">
        <v>0</v>
      </c>
      <c r="BN213" s="4">
        <v>0</v>
      </c>
      <c r="BO213" s="4">
        <f t="shared" si="44"/>
        <v>160</v>
      </c>
      <c r="BP213" s="4">
        <v>12</v>
      </c>
      <c r="BQ213" s="4">
        <f t="shared" si="45"/>
        <v>335</v>
      </c>
      <c r="BR213" s="27">
        <v>7552</v>
      </c>
      <c r="BS213" s="4">
        <f t="shared" si="46"/>
        <v>7552</v>
      </c>
      <c r="BT213" s="3">
        <v>0</v>
      </c>
      <c r="BU213" s="29">
        <v>36519</v>
      </c>
      <c r="BW213" s="4">
        <f t="shared" si="48"/>
        <v>124927</v>
      </c>
      <c r="BX213" s="22">
        <f t="shared" si="40"/>
        <v>-0.12508754237050734</v>
      </c>
      <c r="BY213" s="4">
        <v>6419</v>
      </c>
      <c r="BZ213" s="4">
        <f t="shared" si="39"/>
        <v>1133</v>
      </c>
      <c r="CA213" s="4">
        <f t="shared" si="41"/>
        <v>24572</v>
      </c>
      <c r="CD213" s="4">
        <f t="shared" si="49"/>
        <v>24218</v>
      </c>
      <c r="CE213" s="4">
        <f t="shared" si="50"/>
        <v>16570</v>
      </c>
      <c r="CF213" s="4">
        <f t="shared" si="51"/>
        <v>5619</v>
      </c>
      <c r="CG213" s="4">
        <f t="shared" si="52"/>
        <v>4042</v>
      </c>
      <c r="CH213" s="4">
        <f t="shared" si="53"/>
        <v>5269</v>
      </c>
      <c r="CZ213" s="70">
        <v>36495</v>
      </c>
      <c r="DA213" s="5">
        <f t="shared" si="42"/>
        <v>11553.111111111111</v>
      </c>
      <c r="DB213" s="5">
        <f t="shared" si="47"/>
        <v>10410.583333333334</v>
      </c>
      <c r="DC213" s="72">
        <f t="shared" si="43"/>
        <v>7552</v>
      </c>
    </row>
    <row r="214" spans="2:107" x14ac:dyDescent="0.3">
      <c r="B214" s="46">
        <v>36526</v>
      </c>
      <c r="C214" t="s">
        <v>443</v>
      </c>
      <c r="D214" s="4">
        <v>74</v>
      </c>
      <c r="E214" s="4">
        <v>428</v>
      </c>
      <c r="F214" s="4">
        <v>517</v>
      </c>
      <c r="G214" s="4">
        <v>80</v>
      </c>
      <c r="H214" s="4">
        <v>2923</v>
      </c>
      <c r="I214" s="4">
        <v>484</v>
      </c>
      <c r="J214" s="4">
        <v>62</v>
      </c>
      <c r="K214" s="4">
        <v>16</v>
      </c>
      <c r="L214" s="4">
        <v>475</v>
      </c>
      <c r="M214" s="4">
        <v>199</v>
      </c>
      <c r="N214" s="4">
        <v>250</v>
      </c>
      <c r="O214" s="4">
        <v>759</v>
      </c>
      <c r="P214" s="4">
        <v>321</v>
      </c>
      <c r="Q214" s="4">
        <v>123</v>
      </c>
      <c r="R214" s="4">
        <v>120</v>
      </c>
      <c r="S214" s="4">
        <v>124</v>
      </c>
      <c r="T214" s="4">
        <v>55</v>
      </c>
      <c r="U214" s="4">
        <v>99</v>
      </c>
      <c r="V214" s="4">
        <v>38</v>
      </c>
      <c r="W214" s="4">
        <v>141</v>
      </c>
      <c r="X214" s="4">
        <v>155</v>
      </c>
      <c r="Y214" s="4">
        <v>232</v>
      </c>
      <c r="Z214" s="4">
        <v>224</v>
      </c>
      <c r="AA214" s="4">
        <v>46</v>
      </c>
      <c r="AB214" s="4">
        <v>153</v>
      </c>
      <c r="AC214" s="4">
        <v>357</v>
      </c>
      <c r="AD214" s="4">
        <v>80</v>
      </c>
      <c r="AE214" s="4">
        <v>380</v>
      </c>
      <c r="AF214" s="4">
        <v>37</v>
      </c>
      <c r="AG214" s="4">
        <v>119</v>
      </c>
      <c r="AH214" s="4">
        <v>152</v>
      </c>
      <c r="AI214" s="4">
        <v>245</v>
      </c>
      <c r="AJ214" s="4">
        <v>147</v>
      </c>
      <c r="AK214" s="4">
        <v>40</v>
      </c>
      <c r="AL214" s="4">
        <v>220</v>
      </c>
      <c r="AM214" s="4">
        <v>124</v>
      </c>
      <c r="AN214" s="4">
        <v>2300</v>
      </c>
      <c r="AO214" s="4">
        <v>182</v>
      </c>
      <c r="AP214" s="4">
        <v>20</v>
      </c>
      <c r="AQ214" s="4">
        <v>72</v>
      </c>
      <c r="AR214" s="4">
        <v>70</v>
      </c>
      <c r="AS214" s="4">
        <v>143</v>
      </c>
      <c r="AT214" s="4">
        <v>710</v>
      </c>
      <c r="AU214" s="4">
        <v>285</v>
      </c>
      <c r="AV214" s="4">
        <v>19</v>
      </c>
      <c r="AW214" s="4">
        <v>229</v>
      </c>
      <c r="AX214" s="4">
        <v>508</v>
      </c>
      <c r="AY214" s="4">
        <v>20</v>
      </c>
      <c r="AZ214" s="4">
        <v>156</v>
      </c>
      <c r="BA214" s="4">
        <v>87</v>
      </c>
      <c r="BB214" s="4">
        <v>16</v>
      </c>
      <c r="BC214" s="4">
        <v>21</v>
      </c>
      <c r="BD214" s="4">
        <v>156</v>
      </c>
      <c r="BE214" s="4">
        <v>0</v>
      </c>
      <c r="BF214" s="4">
        <v>0</v>
      </c>
      <c r="BG214" s="4">
        <v>0</v>
      </c>
      <c r="BH214" s="4">
        <v>4</v>
      </c>
      <c r="BI214" s="4">
        <v>36</v>
      </c>
      <c r="BJ214" s="4">
        <v>0</v>
      </c>
      <c r="BK214" s="4">
        <v>11</v>
      </c>
      <c r="BL214" s="4">
        <v>2</v>
      </c>
      <c r="BM214" s="4">
        <v>0</v>
      </c>
      <c r="BN214" s="4">
        <v>0</v>
      </c>
      <c r="BO214" s="4">
        <f t="shared" si="44"/>
        <v>230</v>
      </c>
      <c r="BP214" s="4">
        <v>29</v>
      </c>
      <c r="BQ214" s="4">
        <f t="shared" si="45"/>
        <v>523</v>
      </c>
      <c r="BR214" s="27">
        <v>15598</v>
      </c>
      <c r="BS214" s="4">
        <f t="shared" si="46"/>
        <v>15598</v>
      </c>
      <c r="BT214" s="3">
        <v>0</v>
      </c>
      <c r="BU214" s="29">
        <v>36561</v>
      </c>
      <c r="BW214" s="4">
        <f t="shared" si="48"/>
        <v>127499</v>
      </c>
      <c r="BX214" s="22">
        <f t="shared" si="40"/>
        <v>-8.1505334514778927E-2</v>
      </c>
      <c r="BY214" s="4">
        <v>7038</v>
      </c>
      <c r="BZ214" s="4">
        <f t="shared" si="39"/>
        <v>8560</v>
      </c>
      <c r="CA214" s="4">
        <f t="shared" si="41"/>
        <v>30066</v>
      </c>
      <c r="CD214" s="4">
        <f t="shared" si="49"/>
        <v>24574</v>
      </c>
      <c r="CE214" s="4">
        <f t="shared" si="50"/>
        <v>17109</v>
      </c>
      <c r="CF214" s="4">
        <f t="shared" si="51"/>
        <v>5736</v>
      </c>
      <c r="CG214" s="4">
        <f t="shared" si="52"/>
        <v>4142</v>
      </c>
      <c r="CH214" s="4">
        <f t="shared" si="53"/>
        <v>5485</v>
      </c>
      <c r="CZ214" s="70">
        <v>36526</v>
      </c>
      <c r="DA214" s="5">
        <f t="shared" si="42"/>
        <v>11619</v>
      </c>
      <c r="DB214" s="5">
        <f t="shared" si="47"/>
        <v>10624.916666666666</v>
      </c>
      <c r="DC214" s="72">
        <f t="shared" si="43"/>
        <v>15598</v>
      </c>
    </row>
    <row r="215" spans="2:107" x14ac:dyDescent="0.3">
      <c r="B215" s="46">
        <v>36557</v>
      </c>
      <c r="C215" t="s">
        <v>444</v>
      </c>
      <c r="D215" s="4">
        <v>63</v>
      </c>
      <c r="E215" s="4">
        <v>264</v>
      </c>
      <c r="F215" s="4">
        <v>338</v>
      </c>
      <c r="G215" s="4">
        <v>56</v>
      </c>
      <c r="H215" s="4">
        <v>1890</v>
      </c>
      <c r="I215" s="4">
        <v>334</v>
      </c>
      <c r="J215" s="4">
        <v>43</v>
      </c>
      <c r="K215" s="4">
        <v>12</v>
      </c>
      <c r="L215" s="4">
        <v>306</v>
      </c>
      <c r="M215" s="4">
        <v>131</v>
      </c>
      <c r="N215" s="4">
        <v>152</v>
      </c>
      <c r="O215" s="4">
        <v>447</v>
      </c>
      <c r="P215" s="4">
        <v>186</v>
      </c>
      <c r="Q215" s="4">
        <v>89</v>
      </c>
      <c r="R215" s="4">
        <v>60</v>
      </c>
      <c r="S215" s="4">
        <v>85</v>
      </c>
      <c r="T215" s="4">
        <v>52</v>
      </c>
      <c r="U215" s="4">
        <v>72</v>
      </c>
      <c r="V215" s="4">
        <v>21</v>
      </c>
      <c r="W215" s="4">
        <v>69</v>
      </c>
      <c r="X215" s="4">
        <v>83</v>
      </c>
      <c r="Y215" s="4">
        <v>149</v>
      </c>
      <c r="Z215" s="4">
        <v>133</v>
      </c>
      <c r="AA215" s="4">
        <v>22</v>
      </c>
      <c r="AB215" s="4">
        <v>103</v>
      </c>
      <c r="AC215" s="4">
        <v>250</v>
      </c>
      <c r="AD215" s="4">
        <v>45</v>
      </c>
      <c r="AE215" s="4">
        <v>261</v>
      </c>
      <c r="AF215" s="4">
        <v>22</v>
      </c>
      <c r="AG215" s="4">
        <v>71</v>
      </c>
      <c r="AH215" s="4">
        <v>99</v>
      </c>
      <c r="AI215" s="4">
        <v>149</v>
      </c>
      <c r="AJ215" s="4">
        <v>86</v>
      </c>
      <c r="AK215" s="4">
        <v>48</v>
      </c>
      <c r="AL215" s="4">
        <v>142</v>
      </c>
      <c r="AM215" s="4">
        <v>85</v>
      </c>
      <c r="AN215" s="4">
        <v>1493</v>
      </c>
      <c r="AO215" s="4">
        <v>107</v>
      </c>
      <c r="AP215" s="4">
        <v>16</v>
      </c>
      <c r="AQ215" s="4">
        <v>49</v>
      </c>
      <c r="AR215" s="4">
        <v>42</v>
      </c>
      <c r="AS215" s="4">
        <v>98</v>
      </c>
      <c r="AT215" s="4">
        <v>477</v>
      </c>
      <c r="AU215" s="4">
        <v>188</v>
      </c>
      <c r="AV215" s="4">
        <v>17</v>
      </c>
      <c r="AW215" s="4">
        <v>158</v>
      </c>
      <c r="AX215" s="4">
        <v>369</v>
      </c>
      <c r="AY215" s="4">
        <v>9</v>
      </c>
      <c r="AZ215" s="4">
        <v>101</v>
      </c>
      <c r="BA215" s="4">
        <v>53</v>
      </c>
      <c r="BB215" s="4">
        <v>13</v>
      </c>
      <c r="BC215" s="4">
        <v>15</v>
      </c>
      <c r="BD215" s="4">
        <v>106</v>
      </c>
      <c r="BE215" s="4">
        <v>0</v>
      </c>
      <c r="BF215" s="4">
        <v>0</v>
      </c>
      <c r="BG215" s="4">
        <v>0</v>
      </c>
      <c r="BH215" s="4">
        <v>2</v>
      </c>
      <c r="BI215" s="4">
        <v>33</v>
      </c>
      <c r="BJ215" s="4">
        <v>0</v>
      </c>
      <c r="BK215" s="4">
        <v>11</v>
      </c>
      <c r="BL215" s="4">
        <v>3</v>
      </c>
      <c r="BM215" s="4">
        <v>0</v>
      </c>
      <c r="BN215" s="4">
        <v>0</v>
      </c>
      <c r="BO215" s="4">
        <f t="shared" si="44"/>
        <v>170</v>
      </c>
      <c r="BP215" s="4">
        <v>29</v>
      </c>
      <c r="BQ215" s="4">
        <f t="shared" si="45"/>
        <v>381</v>
      </c>
      <c r="BR215" s="27">
        <v>10188</v>
      </c>
      <c r="BS215" s="4">
        <f t="shared" si="46"/>
        <v>10188</v>
      </c>
      <c r="BT215" s="3">
        <v>0</v>
      </c>
      <c r="BU215" s="29">
        <v>36589</v>
      </c>
      <c r="BW215" s="4">
        <f t="shared" si="48"/>
        <v>127927</v>
      </c>
      <c r="BX215" s="22">
        <f t="shared" si="40"/>
        <v>-7.1290118841063732E-2</v>
      </c>
      <c r="BY215" s="4">
        <v>8586</v>
      </c>
      <c r="BZ215" s="4">
        <f t="shared" si="39"/>
        <v>1602</v>
      </c>
      <c r="CA215" s="4">
        <f t="shared" si="41"/>
        <v>28377</v>
      </c>
      <c r="CD215" s="4">
        <f t="shared" si="49"/>
        <v>24620</v>
      </c>
      <c r="CE215" s="4">
        <f t="shared" si="50"/>
        <v>17295</v>
      </c>
      <c r="CF215" s="4">
        <f t="shared" si="51"/>
        <v>5789</v>
      </c>
      <c r="CG215" s="4">
        <f t="shared" si="52"/>
        <v>4192</v>
      </c>
      <c r="CH215" s="4">
        <f t="shared" si="53"/>
        <v>5530</v>
      </c>
      <c r="CZ215" s="70">
        <v>36557</v>
      </c>
      <c r="DA215" s="5">
        <f t="shared" si="42"/>
        <v>11598.861111111111</v>
      </c>
      <c r="DB215" s="5">
        <f t="shared" si="47"/>
        <v>10660.583333333334</v>
      </c>
      <c r="DC215" s="72">
        <f t="shared" si="43"/>
        <v>10188</v>
      </c>
    </row>
    <row r="216" spans="2:107" x14ac:dyDescent="0.3">
      <c r="B216" s="46">
        <v>36586</v>
      </c>
      <c r="C216" t="s">
        <v>445</v>
      </c>
      <c r="D216" s="4">
        <v>50</v>
      </c>
      <c r="E216" s="4">
        <v>280</v>
      </c>
      <c r="F216" s="4">
        <v>346</v>
      </c>
      <c r="G216" s="4">
        <v>64</v>
      </c>
      <c r="H216" s="4">
        <v>1942</v>
      </c>
      <c r="I216" s="4">
        <v>315</v>
      </c>
      <c r="J216" s="4">
        <v>53</v>
      </c>
      <c r="K216" s="4">
        <v>13</v>
      </c>
      <c r="L216" s="4">
        <v>294</v>
      </c>
      <c r="M216" s="4">
        <v>130</v>
      </c>
      <c r="N216" s="4">
        <v>155</v>
      </c>
      <c r="O216" s="4">
        <v>503</v>
      </c>
      <c r="P216" s="4">
        <v>205</v>
      </c>
      <c r="Q216" s="4">
        <v>98</v>
      </c>
      <c r="R216" s="4">
        <v>69</v>
      </c>
      <c r="S216" s="4">
        <v>82</v>
      </c>
      <c r="T216" s="4">
        <v>42</v>
      </c>
      <c r="U216" s="4">
        <v>73</v>
      </c>
      <c r="V216" s="4">
        <v>25</v>
      </c>
      <c r="W216" s="4">
        <v>76</v>
      </c>
      <c r="X216" s="4">
        <v>95</v>
      </c>
      <c r="Y216" s="4">
        <v>150</v>
      </c>
      <c r="Z216" s="4">
        <v>118</v>
      </c>
      <c r="AA216" s="4">
        <v>36</v>
      </c>
      <c r="AB216" s="4">
        <v>101</v>
      </c>
      <c r="AC216" s="4">
        <v>243</v>
      </c>
      <c r="AD216" s="4">
        <v>63</v>
      </c>
      <c r="AE216" s="4">
        <v>242</v>
      </c>
      <c r="AF216" s="4">
        <v>24</v>
      </c>
      <c r="AG216" s="4">
        <v>81</v>
      </c>
      <c r="AH216" s="4">
        <v>103</v>
      </c>
      <c r="AI216" s="4">
        <v>168</v>
      </c>
      <c r="AJ216" s="4">
        <v>94</v>
      </c>
      <c r="AK216" s="4">
        <v>42</v>
      </c>
      <c r="AL216" s="4">
        <v>165</v>
      </c>
      <c r="AM216" s="4">
        <v>92</v>
      </c>
      <c r="AN216" s="4">
        <v>1532</v>
      </c>
      <c r="AO216" s="4">
        <v>98</v>
      </c>
      <c r="AP216" s="4">
        <v>11</v>
      </c>
      <c r="AQ216" s="4">
        <v>51</v>
      </c>
      <c r="AR216" s="4">
        <v>32</v>
      </c>
      <c r="AS216" s="4">
        <v>95</v>
      </c>
      <c r="AT216" s="4">
        <v>470</v>
      </c>
      <c r="AU216" s="4">
        <v>197</v>
      </c>
      <c r="AV216" s="4">
        <v>16</v>
      </c>
      <c r="AW216" s="4">
        <v>145</v>
      </c>
      <c r="AX216" s="4">
        <v>378</v>
      </c>
      <c r="AY216" s="4">
        <v>7</v>
      </c>
      <c r="AZ216" s="4">
        <v>82</v>
      </c>
      <c r="BA216" s="4">
        <v>70</v>
      </c>
      <c r="BB216" s="4">
        <v>11</v>
      </c>
      <c r="BC216" s="4">
        <v>12</v>
      </c>
      <c r="BD216" s="4">
        <v>127</v>
      </c>
      <c r="BE216" s="4">
        <v>0</v>
      </c>
      <c r="BF216" s="4">
        <v>0</v>
      </c>
      <c r="BG216" s="4">
        <v>0</v>
      </c>
      <c r="BH216" s="4">
        <v>0</v>
      </c>
      <c r="BI216" s="4">
        <v>29</v>
      </c>
      <c r="BJ216" s="4">
        <v>0</v>
      </c>
      <c r="BK216" s="4">
        <v>12</v>
      </c>
      <c r="BL216" s="4">
        <v>1</v>
      </c>
      <c r="BM216" s="4">
        <v>0</v>
      </c>
      <c r="BN216" s="4">
        <v>1</v>
      </c>
      <c r="BO216" s="4">
        <f t="shared" si="44"/>
        <v>182</v>
      </c>
      <c r="BP216" s="4">
        <v>17</v>
      </c>
      <c r="BQ216" s="4">
        <f t="shared" si="45"/>
        <v>420</v>
      </c>
      <c r="BR216" s="27">
        <v>10446</v>
      </c>
      <c r="BS216" s="4">
        <f t="shared" si="46"/>
        <v>10446</v>
      </c>
      <c r="BT216" s="3">
        <v>0</v>
      </c>
      <c r="BU216" s="29">
        <v>36617</v>
      </c>
      <c r="BW216" s="4">
        <f t="shared" si="48"/>
        <v>128547</v>
      </c>
      <c r="BX216" s="22">
        <f t="shared" si="40"/>
        <v>-5.8187839313058154E-2</v>
      </c>
      <c r="BY216" s="4">
        <v>6304</v>
      </c>
      <c r="BZ216" s="4">
        <f t="shared" si="39"/>
        <v>4142</v>
      </c>
      <c r="CA216" s="4">
        <f t="shared" si="41"/>
        <v>29984</v>
      </c>
      <c r="CD216" s="4">
        <f t="shared" si="49"/>
        <v>24655</v>
      </c>
      <c r="CE216" s="4">
        <f t="shared" si="50"/>
        <v>17436</v>
      </c>
      <c r="CF216" s="4">
        <f t="shared" si="51"/>
        <v>5826</v>
      </c>
      <c r="CG216" s="4">
        <f t="shared" si="52"/>
        <v>4226</v>
      </c>
      <c r="CH216" s="4">
        <f t="shared" si="53"/>
        <v>5590</v>
      </c>
      <c r="CZ216" s="70">
        <v>36586</v>
      </c>
      <c r="DA216" s="5">
        <f t="shared" si="42"/>
        <v>11499.277777777777</v>
      </c>
      <c r="DB216" s="5">
        <f t="shared" si="47"/>
        <v>10712.25</v>
      </c>
      <c r="DC216" s="72">
        <f t="shared" si="43"/>
        <v>10446</v>
      </c>
    </row>
    <row r="217" spans="2:107" x14ac:dyDescent="0.3">
      <c r="B217" s="46">
        <v>36617</v>
      </c>
      <c r="C217" t="s">
        <v>446</v>
      </c>
      <c r="D217" s="4">
        <v>63</v>
      </c>
      <c r="E217" s="4">
        <v>292</v>
      </c>
      <c r="F217" s="4">
        <v>460</v>
      </c>
      <c r="G217" s="4">
        <v>60</v>
      </c>
      <c r="H217" s="4">
        <v>2343</v>
      </c>
      <c r="I217" s="4">
        <v>378</v>
      </c>
      <c r="J217" s="4">
        <v>77</v>
      </c>
      <c r="K217" s="4">
        <v>11</v>
      </c>
      <c r="L217" s="4">
        <v>343</v>
      </c>
      <c r="M217" s="4">
        <v>143</v>
      </c>
      <c r="N217" s="4">
        <v>199</v>
      </c>
      <c r="O217" s="4">
        <v>567</v>
      </c>
      <c r="P217" s="4">
        <v>249</v>
      </c>
      <c r="Q217" s="4">
        <v>122</v>
      </c>
      <c r="R217" s="4">
        <v>53</v>
      </c>
      <c r="S217" s="4">
        <v>98</v>
      </c>
      <c r="T217" s="4">
        <v>49</v>
      </c>
      <c r="U217" s="4">
        <v>78</v>
      </c>
      <c r="V217" s="4">
        <v>35</v>
      </c>
      <c r="W217" s="4">
        <v>82</v>
      </c>
      <c r="X217" s="4">
        <v>119</v>
      </c>
      <c r="Y217" s="4">
        <v>155</v>
      </c>
      <c r="Z217" s="4">
        <v>162</v>
      </c>
      <c r="AA217" s="4">
        <v>33</v>
      </c>
      <c r="AB217" s="4">
        <v>111</v>
      </c>
      <c r="AC217" s="4">
        <v>260</v>
      </c>
      <c r="AD217" s="4">
        <v>56</v>
      </c>
      <c r="AE217" s="4">
        <v>303</v>
      </c>
      <c r="AF217" s="4">
        <v>24</v>
      </c>
      <c r="AG217" s="4">
        <v>71</v>
      </c>
      <c r="AH217" s="4">
        <v>127</v>
      </c>
      <c r="AI217" s="4">
        <v>210</v>
      </c>
      <c r="AJ217" s="4">
        <v>113</v>
      </c>
      <c r="AK217" s="4">
        <v>41</v>
      </c>
      <c r="AL217" s="4">
        <v>165</v>
      </c>
      <c r="AM217" s="4">
        <v>98</v>
      </c>
      <c r="AN217" s="4">
        <v>1912</v>
      </c>
      <c r="AO217" s="4">
        <v>155</v>
      </c>
      <c r="AP217" s="4">
        <v>11</v>
      </c>
      <c r="AQ217" s="4">
        <v>59</v>
      </c>
      <c r="AR217" s="4">
        <v>55</v>
      </c>
      <c r="AS217" s="4">
        <v>86</v>
      </c>
      <c r="AT217" s="4">
        <v>601</v>
      </c>
      <c r="AU217" s="4">
        <v>230</v>
      </c>
      <c r="AV217" s="4">
        <v>16</v>
      </c>
      <c r="AW217" s="4">
        <v>167</v>
      </c>
      <c r="AX217" s="4">
        <v>466</v>
      </c>
      <c r="AY217" s="4">
        <v>13</v>
      </c>
      <c r="AZ217" s="4">
        <v>138</v>
      </c>
      <c r="BA217" s="4">
        <v>81</v>
      </c>
      <c r="BB217" s="4">
        <v>21</v>
      </c>
      <c r="BC217" s="4">
        <v>20</v>
      </c>
      <c r="BD217" s="4">
        <v>146</v>
      </c>
      <c r="BE217" s="4">
        <v>0</v>
      </c>
      <c r="BF217" s="4">
        <v>0</v>
      </c>
      <c r="BG217" s="4">
        <v>0</v>
      </c>
      <c r="BH217" s="4">
        <v>5</v>
      </c>
      <c r="BI217" s="4">
        <v>41</v>
      </c>
      <c r="BJ217" s="4">
        <v>0</v>
      </c>
      <c r="BK217" s="4">
        <v>6</v>
      </c>
      <c r="BL217" s="4">
        <v>3</v>
      </c>
      <c r="BM217" s="4">
        <v>0</v>
      </c>
      <c r="BN217" s="4">
        <v>1</v>
      </c>
      <c r="BO217" s="4">
        <f t="shared" si="44"/>
        <v>222</v>
      </c>
      <c r="BP217" s="4">
        <v>26</v>
      </c>
      <c r="BQ217" s="4">
        <f t="shared" si="45"/>
        <v>540</v>
      </c>
      <c r="BR217" s="27">
        <v>12549</v>
      </c>
      <c r="BS217" s="4">
        <f t="shared" si="46"/>
        <v>12549</v>
      </c>
      <c r="BT217" s="3">
        <v>0</v>
      </c>
      <c r="BU217" s="29">
        <v>36652</v>
      </c>
      <c r="BW217" s="4">
        <f t="shared" si="48"/>
        <v>131834</v>
      </c>
      <c r="BX217" s="22">
        <f t="shared" si="40"/>
        <v>-2.7428588290840383E-2</v>
      </c>
      <c r="BY217" s="4">
        <v>6891</v>
      </c>
      <c r="BZ217" s="4">
        <f t="shared" ref="BZ217:BZ255" si="54">BR217-BY217</f>
        <v>5658</v>
      </c>
      <c r="CA217" s="4">
        <f t="shared" si="41"/>
        <v>33486</v>
      </c>
      <c r="CD217" s="4">
        <f t="shared" si="49"/>
        <v>25195</v>
      </c>
      <c r="CE217" s="4">
        <f t="shared" si="50"/>
        <v>18009</v>
      </c>
      <c r="CF217" s="4">
        <f t="shared" si="51"/>
        <v>5980</v>
      </c>
      <c r="CG217" s="4">
        <f t="shared" si="52"/>
        <v>4375</v>
      </c>
      <c r="CH217" s="4">
        <f t="shared" si="53"/>
        <v>5748</v>
      </c>
      <c r="CZ217" s="70">
        <v>36617</v>
      </c>
      <c r="DA217" s="5">
        <f t="shared" si="42"/>
        <v>11548.472222222223</v>
      </c>
      <c r="DB217" s="5">
        <f t="shared" si="47"/>
        <v>10986.166666666666</v>
      </c>
      <c r="DC217" s="72">
        <f t="shared" si="43"/>
        <v>12549</v>
      </c>
    </row>
    <row r="218" spans="2:107" x14ac:dyDescent="0.3">
      <c r="B218" s="46">
        <v>36647</v>
      </c>
      <c r="C218" t="s">
        <v>447</v>
      </c>
      <c r="D218" s="4">
        <v>53</v>
      </c>
      <c r="E218" s="4">
        <v>217</v>
      </c>
      <c r="F218" s="4">
        <v>414</v>
      </c>
      <c r="G218" s="4">
        <v>57</v>
      </c>
      <c r="H218" s="4">
        <v>1810</v>
      </c>
      <c r="I218" s="4">
        <v>282</v>
      </c>
      <c r="J218" s="4">
        <v>33</v>
      </c>
      <c r="K218" s="4">
        <v>12</v>
      </c>
      <c r="L218" s="4">
        <v>271</v>
      </c>
      <c r="M218" s="4">
        <v>112</v>
      </c>
      <c r="N218" s="4">
        <v>155</v>
      </c>
      <c r="O218" s="4">
        <v>465</v>
      </c>
      <c r="P218" s="4">
        <v>214</v>
      </c>
      <c r="Q218" s="4">
        <v>72</v>
      </c>
      <c r="R218" s="4">
        <v>55</v>
      </c>
      <c r="S218" s="4">
        <v>94</v>
      </c>
      <c r="T218" s="4">
        <v>43</v>
      </c>
      <c r="U218" s="4">
        <v>66</v>
      </c>
      <c r="V218" s="4">
        <v>25</v>
      </c>
      <c r="W218" s="4">
        <v>85</v>
      </c>
      <c r="X218" s="4">
        <v>82</v>
      </c>
      <c r="Y218" s="4">
        <v>161</v>
      </c>
      <c r="Z218" s="4">
        <v>107</v>
      </c>
      <c r="AA218" s="4">
        <v>22</v>
      </c>
      <c r="AB218" s="4">
        <v>81</v>
      </c>
      <c r="AC218" s="4">
        <v>231</v>
      </c>
      <c r="AD218" s="4">
        <v>40</v>
      </c>
      <c r="AE218" s="4">
        <v>261</v>
      </c>
      <c r="AF218" s="4">
        <v>19</v>
      </c>
      <c r="AG218" s="4">
        <v>86</v>
      </c>
      <c r="AH218" s="4">
        <v>71</v>
      </c>
      <c r="AI218" s="4">
        <v>154</v>
      </c>
      <c r="AJ218" s="4">
        <v>88</v>
      </c>
      <c r="AK218" s="4">
        <v>27</v>
      </c>
      <c r="AL218" s="4">
        <v>151</v>
      </c>
      <c r="AM218" s="4">
        <v>80</v>
      </c>
      <c r="AN218" s="4">
        <v>1374</v>
      </c>
      <c r="AO218" s="4">
        <v>116</v>
      </c>
      <c r="AP218" s="4">
        <v>7</v>
      </c>
      <c r="AQ218" s="4">
        <v>43</v>
      </c>
      <c r="AR218" s="4">
        <v>35</v>
      </c>
      <c r="AS218" s="4">
        <v>97</v>
      </c>
      <c r="AT218" s="4">
        <v>456</v>
      </c>
      <c r="AU218" s="4">
        <v>229</v>
      </c>
      <c r="AV218" s="4">
        <v>13</v>
      </c>
      <c r="AW218" s="4">
        <v>173</v>
      </c>
      <c r="AX218" s="4">
        <v>350</v>
      </c>
      <c r="AY218" s="4">
        <v>19</v>
      </c>
      <c r="AZ218" s="4">
        <v>90</v>
      </c>
      <c r="BA218" s="4">
        <v>40</v>
      </c>
      <c r="BB218" s="4">
        <v>11</v>
      </c>
      <c r="BC218" s="4">
        <v>28</v>
      </c>
      <c r="BD218" s="4">
        <v>119</v>
      </c>
      <c r="BE218" s="4">
        <v>0</v>
      </c>
      <c r="BF218" s="4">
        <v>0</v>
      </c>
      <c r="BG218" s="4">
        <v>1</v>
      </c>
      <c r="BH218" s="4">
        <v>2</v>
      </c>
      <c r="BI218" s="4">
        <v>30</v>
      </c>
      <c r="BJ218" s="4">
        <v>0</v>
      </c>
      <c r="BK218" s="4">
        <v>4</v>
      </c>
      <c r="BL218" s="4">
        <v>1</v>
      </c>
      <c r="BM218" s="4">
        <v>0</v>
      </c>
      <c r="BN218" s="4">
        <v>1</v>
      </c>
      <c r="BO218" s="4">
        <f t="shared" si="44"/>
        <v>186</v>
      </c>
      <c r="BP218" s="4">
        <v>21</v>
      </c>
      <c r="BQ218" s="4">
        <f t="shared" si="45"/>
        <v>401</v>
      </c>
      <c r="BR218" s="27">
        <v>9857</v>
      </c>
      <c r="BS218" s="4">
        <f t="shared" si="46"/>
        <v>9857</v>
      </c>
      <c r="BT218" s="3">
        <v>0</v>
      </c>
      <c r="BU218" s="29">
        <v>36680</v>
      </c>
      <c r="BW218" s="4">
        <f t="shared" si="48"/>
        <v>130120</v>
      </c>
      <c r="BX218" s="22">
        <f t="shared" si="40"/>
        <v>-3.3046735083638645E-2</v>
      </c>
      <c r="BY218" s="4">
        <v>5658</v>
      </c>
      <c r="BZ218" s="4">
        <f t="shared" si="54"/>
        <v>4199</v>
      </c>
      <c r="CA218" s="4">
        <f t="shared" si="41"/>
        <v>34306</v>
      </c>
      <c r="CD218" s="4">
        <f t="shared" si="49"/>
        <v>24730</v>
      </c>
      <c r="CE218" s="4">
        <f t="shared" si="50"/>
        <v>17875</v>
      </c>
      <c r="CF218" s="4">
        <f t="shared" si="51"/>
        <v>5897</v>
      </c>
      <c r="CG218" s="4">
        <f t="shared" si="52"/>
        <v>4337</v>
      </c>
      <c r="CH218" s="4">
        <f t="shared" si="53"/>
        <v>5729</v>
      </c>
      <c r="CZ218" s="70">
        <v>36647</v>
      </c>
      <c r="DA218" s="5">
        <f t="shared" si="42"/>
        <v>11377.777777777777</v>
      </c>
      <c r="DB218" s="5">
        <f t="shared" si="47"/>
        <v>10843.333333333334</v>
      </c>
      <c r="DC218" s="72">
        <f t="shared" si="43"/>
        <v>9857</v>
      </c>
    </row>
    <row r="219" spans="2:107" x14ac:dyDescent="0.3">
      <c r="B219" s="46">
        <v>36678</v>
      </c>
      <c r="C219" t="s">
        <v>448</v>
      </c>
      <c r="D219" s="202">
        <v>63</v>
      </c>
      <c r="E219" s="202">
        <v>245</v>
      </c>
      <c r="F219" s="202">
        <v>425</v>
      </c>
      <c r="G219" s="202">
        <v>68</v>
      </c>
      <c r="H219" s="202">
        <v>1968</v>
      </c>
      <c r="I219" s="202">
        <v>405</v>
      </c>
      <c r="J219" s="202">
        <v>49</v>
      </c>
      <c r="K219" s="202">
        <v>7</v>
      </c>
      <c r="L219" s="202">
        <v>325</v>
      </c>
      <c r="M219" s="202">
        <v>143</v>
      </c>
      <c r="N219" s="202">
        <v>208</v>
      </c>
      <c r="O219" s="202">
        <v>502</v>
      </c>
      <c r="P219" s="202">
        <v>251</v>
      </c>
      <c r="Q219" s="202">
        <v>100</v>
      </c>
      <c r="R219" s="202">
        <v>76</v>
      </c>
      <c r="S219" s="202">
        <v>99</v>
      </c>
      <c r="T219" s="202">
        <v>50</v>
      </c>
      <c r="U219" s="202">
        <v>71</v>
      </c>
      <c r="V219" s="202">
        <v>28</v>
      </c>
      <c r="W219" s="202">
        <v>87</v>
      </c>
      <c r="X219" s="202">
        <v>101</v>
      </c>
      <c r="Y219" s="202">
        <v>178</v>
      </c>
      <c r="Z219" s="202">
        <v>130</v>
      </c>
      <c r="AA219" s="202">
        <v>19</v>
      </c>
      <c r="AB219" s="202">
        <v>102</v>
      </c>
      <c r="AC219" s="202">
        <v>247</v>
      </c>
      <c r="AD219" s="202">
        <v>64</v>
      </c>
      <c r="AE219" s="202">
        <v>291</v>
      </c>
      <c r="AF219" s="202">
        <v>33</v>
      </c>
      <c r="AG219" s="202">
        <v>87</v>
      </c>
      <c r="AH219" s="202">
        <v>122</v>
      </c>
      <c r="AI219" s="202">
        <v>170</v>
      </c>
      <c r="AJ219" s="202">
        <v>113</v>
      </c>
      <c r="AK219" s="202">
        <v>38</v>
      </c>
      <c r="AL219" s="202">
        <v>177</v>
      </c>
      <c r="AM219" s="202">
        <v>86</v>
      </c>
      <c r="AN219" s="202">
        <v>1466</v>
      </c>
      <c r="AO219" s="202">
        <v>153</v>
      </c>
      <c r="AP219" s="202">
        <v>12</v>
      </c>
      <c r="AQ219" s="202">
        <v>65</v>
      </c>
      <c r="AR219" s="202">
        <v>49</v>
      </c>
      <c r="AS219" s="202">
        <v>124</v>
      </c>
      <c r="AT219" s="202">
        <v>577</v>
      </c>
      <c r="AU219" s="202">
        <v>250</v>
      </c>
      <c r="AV219" s="202">
        <v>14</v>
      </c>
      <c r="AW219" s="202">
        <v>192</v>
      </c>
      <c r="AX219" s="202">
        <v>372</v>
      </c>
      <c r="AY219" s="202">
        <v>16</v>
      </c>
      <c r="AZ219" s="202">
        <v>127</v>
      </c>
      <c r="BA219" s="202">
        <v>63</v>
      </c>
      <c r="BB219" s="202">
        <v>18</v>
      </c>
      <c r="BC219" s="4">
        <v>16</v>
      </c>
      <c r="BD219" s="4">
        <v>131</v>
      </c>
      <c r="BE219" s="4">
        <v>0</v>
      </c>
      <c r="BF219" s="4">
        <v>0</v>
      </c>
      <c r="BG219" s="4">
        <v>1</v>
      </c>
      <c r="BH219" s="4">
        <v>3</v>
      </c>
      <c r="BI219" s="4">
        <v>27</v>
      </c>
      <c r="BJ219" s="4">
        <v>0</v>
      </c>
      <c r="BK219" s="4">
        <v>13</v>
      </c>
      <c r="BL219" s="4">
        <v>0</v>
      </c>
      <c r="BM219" s="4">
        <v>0</v>
      </c>
      <c r="BN219" s="4">
        <v>1</v>
      </c>
      <c r="BO219" s="4">
        <f t="shared" si="44"/>
        <v>192</v>
      </c>
      <c r="BP219" s="4">
        <v>29</v>
      </c>
      <c r="BQ219" s="4">
        <f t="shared" si="45"/>
        <v>449</v>
      </c>
      <c r="BR219" s="27">
        <v>11296</v>
      </c>
      <c r="BS219" s="4">
        <f t="shared" si="46"/>
        <v>11296</v>
      </c>
      <c r="BT219" s="3">
        <v>0</v>
      </c>
      <c r="BU219" s="29">
        <v>36708</v>
      </c>
      <c r="BW219" s="4">
        <f t="shared" si="48"/>
        <v>131595</v>
      </c>
      <c r="BX219" s="22">
        <f t="shared" si="40"/>
        <v>-1.7206999305446669E-2</v>
      </c>
      <c r="BY219" s="4">
        <v>8035</v>
      </c>
      <c r="BZ219" s="4">
        <f t="shared" si="54"/>
        <v>3261</v>
      </c>
      <c r="CA219" s="4">
        <f t="shared" si="41"/>
        <v>38116</v>
      </c>
      <c r="CD219" s="4">
        <f t="shared" si="49"/>
        <v>24825</v>
      </c>
      <c r="CE219" s="4">
        <f t="shared" si="50"/>
        <v>18113</v>
      </c>
      <c r="CF219" s="4">
        <f t="shared" si="51"/>
        <v>6070</v>
      </c>
      <c r="CG219" s="4">
        <f t="shared" si="52"/>
        <v>4444</v>
      </c>
      <c r="CH219" s="4">
        <f t="shared" si="53"/>
        <v>5853</v>
      </c>
      <c r="CZ219" s="70">
        <v>36678</v>
      </c>
      <c r="DA219" s="5">
        <f t="shared" si="42"/>
        <v>11375.277777777777</v>
      </c>
      <c r="DB219" s="5">
        <f t="shared" si="47"/>
        <v>10966.25</v>
      </c>
      <c r="DC219" s="72">
        <f t="shared" si="43"/>
        <v>11296</v>
      </c>
    </row>
    <row r="220" spans="2:107" x14ac:dyDescent="0.3">
      <c r="B220" s="46">
        <v>36708</v>
      </c>
      <c r="C220" t="s">
        <v>462</v>
      </c>
      <c r="D220" s="4">
        <v>76</v>
      </c>
      <c r="E220" s="4">
        <v>326</v>
      </c>
      <c r="F220" s="4">
        <v>542</v>
      </c>
      <c r="G220" s="4">
        <v>69</v>
      </c>
      <c r="H220" s="4">
        <v>2611</v>
      </c>
      <c r="I220" s="4">
        <v>420</v>
      </c>
      <c r="J220" s="4">
        <v>68</v>
      </c>
      <c r="K220" s="4">
        <v>17</v>
      </c>
      <c r="L220" s="4">
        <v>381</v>
      </c>
      <c r="M220" s="4">
        <v>191</v>
      </c>
      <c r="N220" s="4">
        <v>225</v>
      </c>
      <c r="O220" s="4">
        <v>535</v>
      </c>
      <c r="P220" s="4">
        <v>287</v>
      </c>
      <c r="Q220" s="4">
        <v>122</v>
      </c>
      <c r="R220" s="4">
        <v>92</v>
      </c>
      <c r="S220" s="4">
        <v>111</v>
      </c>
      <c r="T220" s="4">
        <v>49</v>
      </c>
      <c r="U220" s="4">
        <v>85</v>
      </c>
      <c r="V220" s="4">
        <v>28</v>
      </c>
      <c r="W220" s="4">
        <v>101</v>
      </c>
      <c r="X220" s="4">
        <v>127</v>
      </c>
      <c r="Y220" s="4">
        <v>243</v>
      </c>
      <c r="Z220" s="4">
        <v>174</v>
      </c>
      <c r="AA220" s="4">
        <v>31</v>
      </c>
      <c r="AB220" s="4">
        <v>136</v>
      </c>
      <c r="AC220" s="4">
        <v>302</v>
      </c>
      <c r="AD220" s="4">
        <v>69</v>
      </c>
      <c r="AE220" s="4">
        <v>295</v>
      </c>
      <c r="AF220" s="4">
        <v>41</v>
      </c>
      <c r="AG220" s="4">
        <v>127</v>
      </c>
      <c r="AH220" s="4">
        <v>141</v>
      </c>
      <c r="AI220" s="4">
        <v>231</v>
      </c>
      <c r="AJ220" s="4">
        <v>157</v>
      </c>
      <c r="AK220" s="4">
        <v>59</v>
      </c>
      <c r="AL220" s="4">
        <v>217</v>
      </c>
      <c r="AM220" s="4">
        <v>106</v>
      </c>
      <c r="AN220" s="4">
        <v>1893</v>
      </c>
      <c r="AO220" s="4">
        <v>193</v>
      </c>
      <c r="AP220" s="4">
        <v>20</v>
      </c>
      <c r="AQ220" s="4">
        <v>73</v>
      </c>
      <c r="AR220" s="4">
        <v>57</v>
      </c>
      <c r="AS220" s="4">
        <v>154</v>
      </c>
      <c r="AT220" s="4">
        <v>715</v>
      </c>
      <c r="AU220" s="4">
        <v>290</v>
      </c>
      <c r="AV220" s="4">
        <v>25</v>
      </c>
      <c r="AW220" s="4">
        <v>222</v>
      </c>
      <c r="AX220" s="4">
        <v>400</v>
      </c>
      <c r="AY220" s="4">
        <v>12</v>
      </c>
      <c r="AZ220" s="4">
        <v>160</v>
      </c>
      <c r="BA220" s="4">
        <v>69</v>
      </c>
      <c r="BB220" s="4">
        <v>18</v>
      </c>
      <c r="BC220" s="4">
        <v>32</v>
      </c>
      <c r="BD220" s="4">
        <v>141</v>
      </c>
      <c r="BE220" s="4">
        <v>0</v>
      </c>
      <c r="BF220" s="4">
        <v>0</v>
      </c>
      <c r="BG220" s="4">
        <v>0</v>
      </c>
      <c r="BH220" s="4">
        <v>5</v>
      </c>
      <c r="BI220" s="4">
        <v>38</v>
      </c>
      <c r="BJ220" s="4">
        <v>1</v>
      </c>
      <c r="BK220" s="4">
        <v>12</v>
      </c>
      <c r="BL220" s="4">
        <v>4</v>
      </c>
      <c r="BM220" s="4">
        <v>0</v>
      </c>
      <c r="BN220" s="4">
        <v>0</v>
      </c>
      <c r="BO220" s="4">
        <f t="shared" si="44"/>
        <v>233</v>
      </c>
      <c r="BP220" s="4">
        <v>29</v>
      </c>
      <c r="BQ220" s="4">
        <f t="shared" si="45"/>
        <v>581</v>
      </c>
      <c r="BR220" s="27">
        <v>13936</v>
      </c>
      <c r="BS220" s="4">
        <f t="shared" si="46"/>
        <v>13936</v>
      </c>
      <c r="BT220" s="3">
        <v>0</v>
      </c>
      <c r="BU220" s="29">
        <v>36743</v>
      </c>
      <c r="BW220" s="4">
        <f t="shared" si="48"/>
        <v>132236</v>
      </c>
      <c r="BX220" s="22">
        <f t="shared" ref="BX220:BX255" si="55">(BW220/BW208)-1</f>
        <v>-2.4520507524343427E-2</v>
      </c>
      <c r="BY220" s="4">
        <v>5474</v>
      </c>
      <c r="BZ220" s="4">
        <f t="shared" si="54"/>
        <v>8462</v>
      </c>
      <c r="CA220" s="4">
        <f t="shared" si="41"/>
        <v>39045</v>
      </c>
      <c r="CD220" s="4">
        <f t="shared" si="49"/>
        <v>24857</v>
      </c>
      <c r="CE220" s="4">
        <f t="shared" si="50"/>
        <v>18294</v>
      </c>
      <c r="CF220" s="4">
        <f t="shared" si="51"/>
        <v>6163</v>
      </c>
      <c r="CG220" s="4">
        <f t="shared" si="52"/>
        <v>4555</v>
      </c>
      <c r="CH220" s="4">
        <f t="shared" si="53"/>
        <v>5824</v>
      </c>
      <c r="CZ220" s="70">
        <v>36708</v>
      </c>
      <c r="DA220" s="5">
        <f t="shared" si="42"/>
        <v>11423.138888888889</v>
      </c>
      <c r="DB220" s="5">
        <f t="shared" si="47"/>
        <v>11019.666666666666</v>
      </c>
      <c r="DC220" s="72">
        <f t="shared" si="43"/>
        <v>13936</v>
      </c>
    </row>
    <row r="221" spans="2:107" x14ac:dyDescent="0.3">
      <c r="B221" s="46">
        <v>36739</v>
      </c>
      <c r="C221" t="s">
        <v>438</v>
      </c>
      <c r="D221" s="4">
        <v>77</v>
      </c>
      <c r="E221" s="4">
        <v>255</v>
      </c>
      <c r="F221" s="4">
        <v>425</v>
      </c>
      <c r="G221" s="4">
        <v>44</v>
      </c>
      <c r="H221" s="4">
        <v>2258</v>
      </c>
      <c r="I221" s="4">
        <v>417</v>
      </c>
      <c r="J221" s="4">
        <v>49</v>
      </c>
      <c r="K221" s="4">
        <v>10</v>
      </c>
      <c r="L221" s="4">
        <v>346</v>
      </c>
      <c r="M221" s="4">
        <v>174</v>
      </c>
      <c r="N221" s="4">
        <v>203</v>
      </c>
      <c r="O221" s="4">
        <v>456</v>
      </c>
      <c r="P221" s="4">
        <v>236</v>
      </c>
      <c r="Q221" s="4">
        <v>103</v>
      </c>
      <c r="R221" s="4">
        <v>96</v>
      </c>
      <c r="S221" s="4">
        <v>114</v>
      </c>
      <c r="T221" s="4">
        <v>50</v>
      </c>
      <c r="U221" s="4">
        <v>84</v>
      </c>
      <c r="V221" s="4">
        <v>22</v>
      </c>
      <c r="W221" s="4">
        <v>110</v>
      </c>
      <c r="X221" s="4">
        <v>110</v>
      </c>
      <c r="Y221" s="4">
        <v>188</v>
      </c>
      <c r="Z221" s="4">
        <v>189</v>
      </c>
      <c r="AA221" s="4">
        <v>24</v>
      </c>
      <c r="AB221" s="4">
        <v>107</v>
      </c>
      <c r="AC221" s="4">
        <v>261</v>
      </c>
      <c r="AD221" s="4">
        <v>64</v>
      </c>
      <c r="AE221" s="4">
        <v>262</v>
      </c>
      <c r="AF221" s="4">
        <v>25</v>
      </c>
      <c r="AG221" s="4">
        <v>90</v>
      </c>
      <c r="AH221" s="4">
        <v>126</v>
      </c>
      <c r="AI221" s="4">
        <v>213</v>
      </c>
      <c r="AJ221" s="4">
        <v>153</v>
      </c>
      <c r="AK221" s="4">
        <v>32</v>
      </c>
      <c r="AL221" s="4">
        <v>193</v>
      </c>
      <c r="AM221" s="4">
        <v>85</v>
      </c>
      <c r="AN221" s="4">
        <v>1520</v>
      </c>
      <c r="AO221" s="4">
        <v>130</v>
      </c>
      <c r="AP221" s="4">
        <v>18</v>
      </c>
      <c r="AQ221" s="4">
        <v>64</v>
      </c>
      <c r="AR221" s="4">
        <v>58</v>
      </c>
      <c r="AS221" s="4">
        <v>104</v>
      </c>
      <c r="AT221" s="4">
        <v>560</v>
      </c>
      <c r="AU221" s="4">
        <v>232</v>
      </c>
      <c r="AV221" s="4">
        <v>15</v>
      </c>
      <c r="AW221" s="4">
        <v>203</v>
      </c>
      <c r="AX221" s="4">
        <v>265</v>
      </c>
      <c r="AY221" s="4">
        <v>18</v>
      </c>
      <c r="AZ221" s="4">
        <v>129</v>
      </c>
      <c r="BA221" s="4">
        <v>64</v>
      </c>
      <c r="BB221" s="4">
        <v>14</v>
      </c>
      <c r="BC221" s="4">
        <v>20</v>
      </c>
      <c r="BD221" s="4">
        <v>115</v>
      </c>
      <c r="BE221" s="4">
        <v>0</v>
      </c>
      <c r="BF221" s="4">
        <v>0</v>
      </c>
      <c r="BG221" s="4">
        <v>3</v>
      </c>
      <c r="BH221" s="4">
        <v>4</v>
      </c>
      <c r="BI221" s="4">
        <v>43</v>
      </c>
      <c r="BJ221" s="4">
        <v>0</v>
      </c>
      <c r="BK221" s="4">
        <v>15</v>
      </c>
      <c r="BL221" s="4">
        <v>3</v>
      </c>
      <c r="BM221" s="4">
        <v>0</v>
      </c>
      <c r="BN221" s="4">
        <v>0</v>
      </c>
      <c r="BO221" s="4">
        <f t="shared" si="44"/>
        <v>203</v>
      </c>
      <c r="BP221" s="4">
        <v>27</v>
      </c>
      <c r="BQ221" s="4">
        <f t="shared" si="45"/>
        <v>485</v>
      </c>
      <c r="BR221" s="27">
        <v>11760</v>
      </c>
      <c r="BS221" s="4">
        <f t="shared" si="46"/>
        <v>11760</v>
      </c>
      <c r="BT221" s="3">
        <v>0</v>
      </c>
      <c r="BU221" s="29">
        <v>36771</v>
      </c>
      <c r="BW221" s="4">
        <f t="shared" si="48"/>
        <v>132819</v>
      </c>
      <c r="BX221" s="22">
        <f t="shared" si="55"/>
        <v>4.8191130411099348E-3</v>
      </c>
      <c r="BY221" s="4">
        <v>10394</v>
      </c>
      <c r="BZ221" s="4">
        <f t="shared" si="54"/>
        <v>1366</v>
      </c>
      <c r="CA221" s="4">
        <f t="shared" si="41"/>
        <v>38358</v>
      </c>
      <c r="CD221" s="4">
        <f t="shared" si="49"/>
        <v>24913</v>
      </c>
      <c r="CE221" s="4">
        <f t="shared" si="50"/>
        <v>18376</v>
      </c>
      <c r="CF221" s="4">
        <f t="shared" si="51"/>
        <v>6199</v>
      </c>
      <c r="CG221" s="4">
        <f t="shared" si="52"/>
        <v>4603</v>
      </c>
      <c r="CH221" s="4">
        <f t="shared" si="53"/>
        <v>5788</v>
      </c>
      <c r="CZ221" s="70">
        <v>36739</v>
      </c>
      <c r="DA221" s="5">
        <f t="shared" si="42"/>
        <v>11308.888888888889</v>
      </c>
      <c r="DB221" s="5">
        <f t="shared" si="47"/>
        <v>11068.25</v>
      </c>
      <c r="DC221" s="72">
        <f t="shared" si="43"/>
        <v>11760</v>
      </c>
    </row>
    <row r="222" spans="2:107" x14ac:dyDescent="0.3">
      <c r="B222" s="46">
        <v>36770</v>
      </c>
      <c r="C222" t="s">
        <v>439</v>
      </c>
      <c r="D222" s="4">
        <v>86</v>
      </c>
      <c r="E222" s="4">
        <v>380</v>
      </c>
      <c r="F222" s="4">
        <v>574</v>
      </c>
      <c r="G222" s="4">
        <v>72</v>
      </c>
      <c r="H222" s="4">
        <v>3132</v>
      </c>
      <c r="I222" s="4">
        <v>571</v>
      </c>
      <c r="J222" s="4">
        <v>86</v>
      </c>
      <c r="K222" s="4">
        <v>13</v>
      </c>
      <c r="L222" s="4">
        <v>447</v>
      </c>
      <c r="M222" s="4">
        <v>201</v>
      </c>
      <c r="N222" s="4">
        <v>317</v>
      </c>
      <c r="O222" s="4">
        <v>683</v>
      </c>
      <c r="P222" s="4">
        <v>379</v>
      </c>
      <c r="Q222" s="4">
        <v>137</v>
      </c>
      <c r="R222" s="4">
        <v>121</v>
      </c>
      <c r="S222" s="4">
        <v>136</v>
      </c>
      <c r="T222" s="4">
        <v>66</v>
      </c>
      <c r="U222" s="4">
        <v>91</v>
      </c>
      <c r="V222" s="4">
        <v>36</v>
      </c>
      <c r="W222" s="4">
        <v>128</v>
      </c>
      <c r="X222" s="4">
        <v>185</v>
      </c>
      <c r="Y222" s="4">
        <v>299</v>
      </c>
      <c r="Z222" s="4">
        <v>232</v>
      </c>
      <c r="AA222" s="4">
        <v>40</v>
      </c>
      <c r="AB222" s="4">
        <v>144</v>
      </c>
      <c r="AC222" s="4">
        <v>371</v>
      </c>
      <c r="AD222" s="4">
        <v>89</v>
      </c>
      <c r="AE222" s="4">
        <v>373</v>
      </c>
      <c r="AF222" s="4">
        <v>42</v>
      </c>
      <c r="AG222" s="4">
        <v>121</v>
      </c>
      <c r="AH222" s="4">
        <v>180</v>
      </c>
      <c r="AI222" s="4">
        <v>290</v>
      </c>
      <c r="AJ222" s="4">
        <v>144</v>
      </c>
      <c r="AK222" s="4">
        <v>50</v>
      </c>
      <c r="AL222" s="4">
        <v>256</v>
      </c>
      <c r="AM222" s="4">
        <v>146</v>
      </c>
      <c r="AN222" s="4">
        <v>2165</v>
      </c>
      <c r="AO222" s="4">
        <v>220</v>
      </c>
      <c r="AP222" s="4">
        <v>27</v>
      </c>
      <c r="AQ222" s="4">
        <v>96</v>
      </c>
      <c r="AR222" s="4">
        <v>60</v>
      </c>
      <c r="AS222" s="4">
        <v>154</v>
      </c>
      <c r="AT222" s="4">
        <v>856</v>
      </c>
      <c r="AU222" s="4">
        <v>315</v>
      </c>
      <c r="AV222" s="4">
        <v>17</v>
      </c>
      <c r="AW222" s="4">
        <v>258</v>
      </c>
      <c r="AX222" s="4">
        <v>349</v>
      </c>
      <c r="AY222" s="4">
        <v>17</v>
      </c>
      <c r="AZ222" s="4">
        <v>205</v>
      </c>
      <c r="BA222" s="4">
        <v>82</v>
      </c>
      <c r="BB222" s="4">
        <v>29</v>
      </c>
      <c r="BC222" s="4">
        <v>31</v>
      </c>
      <c r="BD222" s="4">
        <v>191</v>
      </c>
      <c r="BE222" s="4">
        <v>0</v>
      </c>
      <c r="BF222" s="4">
        <v>0</v>
      </c>
      <c r="BG222" s="4">
        <v>0</v>
      </c>
      <c r="BH222" s="4">
        <v>3</v>
      </c>
      <c r="BI222" s="4">
        <v>54</v>
      </c>
      <c r="BJ222" s="4">
        <v>0</v>
      </c>
      <c r="BK222" s="4">
        <v>6</v>
      </c>
      <c r="BL222" s="4">
        <v>7</v>
      </c>
      <c r="BM222" s="4">
        <v>0</v>
      </c>
      <c r="BN222" s="4">
        <v>0</v>
      </c>
      <c r="BO222" s="4">
        <f t="shared" si="44"/>
        <v>292</v>
      </c>
      <c r="BP222" s="4">
        <v>37</v>
      </c>
      <c r="BQ222" s="4">
        <f t="shared" si="45"/>
        <v>669</v>
      </c>
      <c r="BR222" s="27">
        <v>16466</v>
      </c>
      <c r="BS222" s="4">
        <f t="shared" si="46"/>
        <v>16466</v>
      </c>
      <c r="BT222" s="3">
        <v>0</v>
      </c>
      <c r="BU222" s="29">
        <v>36806</v>
      </c>
      <c r="BW222" s="4">
        <f t="shared" si="48"/>
        <v>137711</v>
      </c>
      <c r="BX222" s="22">
        <f t="shared" si="55"/>
        <v>5.0395106175250115E-2</v>
      </c>
      <c r="BY222" s="4">
        <v>9473</v>
      </c>
      <c r="BZ222" s="4">
        <f t="shared" si="54"/>
        <v>6993</v>
      </c>
      <c r="CA222" s="4">
        <f t="shared" si="41"/>
        <v>44087</v>
      </c>
      <c r="CD222" s="4">
        <f t="shared" si="49"/>
        <v>25792</v>
      </c>
      <c r="CE222" s="4">
        <f t="shared" si="50"/>
        <v>18971</v>
      </c>
      <c r="CF222" s="4">
        <f t="shared" si="51"/>
        <v>6529</v>
      </c>
      <c r="CG222" s="4">
        <f t="shared" si="52"/>
        <v>4804</v>
      </c>
      <c r="CH222" s="4">
        <f t="shared" si="53"/>
        <v>5976</v>
      </c>
      <c r="CZ222" s="70">
        <v>36770</v>
      </c>
      <c r="DA222" s="5">
        <f t="shared" si="42"/>
        <v>11401.166666666666</v>
      </c>
      <c r="DB222" s="5">
        <f t="shared" si="47"/>
        <v>11475.916666666666</v>
      </c>
      <c r="DC222" s="72">
        <f t="shared" si="43"/>
        <v>16466</v>
      </c>
    </row>
    <row r="223" spans="2:107" x14ac:dyDescent="0.3">
      <c r="B223" s="46">
        <v>36800</v>
      </c>
      <c r="C223" t="s">
        <v>440</v>
      </c>
      <c r="D223" s="4">
        <v>63</v>
      </c>
      <c r="E223" s="4">
        <v>301</v>
      </c>
      <c r="F223" s="4">
        <v>379</v>
      </c>
      <c r="G223" s="4">
        <v>53</v>
      </c>
      <c r="H223" s="4">
        <v>2224</v>
      </c>
      <c r="I223" s="4">
        <v>388</v>
      </c>
      <c r="J223" s="4">
        <v>57</v>
      </c>
      <c r="K223" s="4">
        <v>14</v>
      </c>
      <c r="L223" s="4">
        <v>341</v>
      </c>
      <c r="M223" s="4">
        <v>136</v>
      </c>
      <c r="N223" s="4">
        <v>205</v>
      </c>
      <c r="O223" s="4">
        <v>509</v>
      </c>
      <c r="P223" s="4">
        <v>238</v>
      </c>
      <c r="Q223" s="4">
        <v>96</v>
      </c>
      <c r="R223" s="4">
        <v>88</v>
      </c>
      <c r="S223" s="4">
        <v>92</v>
      </c>
      <c r="T223" s="4">
        <v>43</v>
      </c>
      <c r="U223" s="4">
        <v>69</v>
      </c>
      <c r="V223" s="4">
        <v>28</v>
      </c>
      <c r="W223" s="4">
        <v>91</v>
      </c>
      <c r="X223" s="4">
        <v>122</v>
      </c>
      <c r="Y223" s="4">
        <v>173</v>
      </c>
      <c r="Z223" s="4">
        <v>156</v>
      </c>
      <c r="AA223" s="4">
        <v>30</v>
      </c>
      <c r="AB223" s="4">
        <v>109</v>
      </c>
      <c r="AC223" s="4">
        <v>267</v>
      </c>
      <c r="AD223" s="4">
        <v>57</v>
      </c>
      <c r="AE223" s="4">
        <v>252</v>
      </c>
      <c r="AF223" s="4">
        <v>34</v>
      </c>
      <c r="AG223" s="4">
        <v>77</v>
      </c>
      <c r="AH223" s="4">
        <v>120</v>
      </c>
      <c r="AI223" s="4">
        <v>223</v>
      </c>
      <c r="AJ223" s="4">
        <v>105</v>
      </c>
      <c r="AK223" s="4">
        <v>42</v>
      </c>
      <c r="AL223" s="4">
        <v>153</v>
      </c>
      <c r="AM223" s="4">
        <v>99</v>
      </c>
      <c r="AN223" s="4">
        <v>1548</v>
      </c>
      <c r="AO223" s="4">
        <v>142</v>
      </c>
      <c r="AP223" s="4">
        <v>11</v>
      </c>
      <c r="AQ223" s="4">
        <v>58</v>
      </c>
      <c r="AR223" s="4">
        <v>27</v>
      </c>
      <c r="AS223" s="4">
        <v>97</v>
      </c>
      <c r="AT223" s="4">
        <v>557</v>
      </c>
      <c r="AU223" s="4">
        <v>230</v>
      </c>
      <c r="AV223" s="4">
        <v>12</v>
      </c>
      <c r="AW223" s="4">
        <v>192</v>
      </c>
      <c r="AX223" s="4">
        <v>287</v>
      </c>
      <c r="AY223" s="4">
        <v>14</v>
      </c>
      <c r="AZ223" s="4">
        <v>131</v>
      </c>
      <c r="BA223" s="4">
        <v>73</v>
      </c>
      <c r="BB223" s="4">
        <v>13</v>
      </c>
      <c r="BC223" s="4">
        <v>23</v>
      </c>
      <c r="BD223" s="4">
        <v>163</v>
      </c>
      <c r="BE223" s="4">
        <v>0</v>
      </c>
      <c r="BF223" s="4">
        <v>0</v>
      </c>
      <c r="BG223" s="4">
        <v>2</v>
      </c>
      <c r="BH223" s="4">
        <v>4</v>
      </c>
      <c r="BI223" s="4">
        <v>42</v>
      </c>
      <c r="BJ223" s="4">
        <v>0</v>
      </c>
      <c r="BK223" s="4">
        <v>22</v>
      </c>
      <c r="BL223" s="4">
        <v>5</v>
      </c>
      <c r="BM223" s="4">
        <v>1</v>
      </c>
      <c r="BN223" s="4">
        <v>0</v>
      </c>
      <c r="BO223" s="4">
        <f t="shared" si="44"/>
        <v>262</v>
      </c>
      <c r="BP223" s="4">
        <v>39</v>
      </c>
      <c r="BQ223" s="4">
        <f t="shared" si="45"/>
        <v>497</v>
      </c>
      <c r="BR223" s="27">
        <v>11624</v>
      </c>
      <c r="BS223" s="4">
        <f t="shared" si="46"/>
        <v>11624</v>
      </c>
      <c r="BT223" s="3">
        <v>0</v>
      </c>
      <c r="BU223" s="29">
        <v>36834</v>
      </c>
      <c r="BW223" s="4">
        <f t="shared" si="48"/>
        <v>139063</v>
      </c>
      <c r="BX223" s="22">
        <f t="shared" si="55"/>
        <v>9.7628932703995419E-2</v>
      </c>
      <c r="BY223" s="4">
        <v>8755</v>
      </c>
      <c r="BZ223" s="4">
        <f t="shared" si="54"/>
        <v>2869</v>
      </c>
      <c r="CA223" s="4">
        <f t="shared" si="41"/>
        <v>47572</v>
      </c>
      <c r="CD223" s="4">
        <f t="shared" si="49"/>
        <v>26106</v>
      </c>
      <c r="CE223" s="4">
        <f t="shared" si="50"/>
        <v>19135</v>
      </c>
      <c r="CF223" s="4">
        <f t="shared" si="51"/>
        <v>6643</v>
      </c>
      <c r="CG223" s="4">
        <f t="shared" si="52"/>
        <v>4870</v>
      </c>
      <c r="CH223" s="4">
        <f t="shared" si="53"/>
        <v>6058</v>
      </c>
      <c r="CZ223" s="70">
        <v>36800</v>
      </c>
      <c r="DA223" s="5">
        <f t="shared" si="42"/>
        <v>11393.055555555555</v>
      </c>
      <c r="DB223" s="5">
        <f t="shared" si="47"/>
        <v>11588.583333333334</v>
      </c>
      <c r="DC223" s="72">
        <f t="shared" si="43"/>
        <v>11624</v>
      </c>
    </row>
    <row r="224" spans="2:107" x14ac:dyDescent="0.3">
      <c r="B224" s="46">
        <v>36831</v>
      </c>
      <c r="C224" t="s">
        <v>441</v>
      </c>
      <c r="D224" s="4">
        <v>44</v>
      </c>
      <c r="E224" s="4">
        <v>248</v>
      </c>
      <c r="F224" s="4">
        <v>281</v>
      </c>
      <c r="G224" s="4">
        <v>49</v>
      </c>
      <c r="H224" s="4">
        <v>1732</v>
      </c>
      <c r="I224" s="4">
        <v>276</v>
      </c>
      <c r="J224" s="4">
        <v>38</v>
      </c>
      <c r="K224" s="4">
        <v>4</v>
      </c>
      <c r="L224" s="4">
        <v>255</v>
      </c>
      <c r="M224" s="4">
        <v>103</v>
      </c>
      <c r="N224" s="4">
        <v>136</v>
      </c>
      <c r="O224" s="4">
        <v>341</v>
      </c>
      <c r="P224" s="4">
        <v>195</v>
      </c>
      <c r="Q224" s="4">
        <v>56</v>
      </c>
      <c r="R224" s="4">
        <v>65</v>
      </c>
      <c r="S224" s="4">
        <v>74</v>
      </c>
      <c r="T224" s="4">
        <v>20</v>
      </c>
      <c r="U224" s="4">
        <v>55</v>
      </c>
      <c r="V224" s="4">
        <v>19</v>
      </c>
      <c r="W224" s="4">
        <v>74</v>
      </c>
      <c r="X224" s="4">
        <v>66</v>
      </c>
      <c r="Y224" s="4">
        <v>121</v>
      </c>
      <c r="Z224" s="4">
        <v>139</v>
      </c>
      <c r="AA224" s="4">
        <v>33</v>
      </c>
      <c r="AB224" s="4">
        <v>78</v>
      </c>
      <c r="AC224" s="4">
        <v>172</v>
      </c>
      <c r="AD224" s="4">
        <v>42</v>
      </c>
      <c r="AE224" s="4">
        <v>225</v>
      </c>
      <c r="AF224" s="4">
        <v>20</v>
      </c>
      <c r="AG224" s="4">
        <v>75</v>
      </c>
      <c r="AH224" s="4">
        <v>90</v>
      </c>
      <c r="AI224" s="4">
        <v>122</v>
      </c>
      <c r="AJ224" s="4">
        <v>66</v>
      </c>
      <c r="AK224" s="4">
        <v>24</v>
      </c>
      <c r="AL224" s="4">
        <v>123</v>
      </c>
      <c r="AM224" s="4">
        <v>67</v>
      </c>
      <c r="AN224" s="4">
        <v>1183</v>
      </c>
      <c r="AO224" s="4">
        <v>106</v>
      </c>
      <c r="AP224" s="4">
        <v>9</v>
      </c>
      <c r="AQ224" s="4">
        <v>31</v>
      </c>
      <c r="AR224" s="4">
        <v>20</v>
      </c>
      <c r="AS224" s="4">
        <v>73</v>
      </c>
      <c r="AT224" s="4">
        <v>425</v>
      </c>
      <c r="AU224" s="4">
        <v>168</v>
      </c>
      <c r="AV224" s="4">
        <v>12</v>
      </c>
      <c r="AW224" s="4">
        <v>127</v>
      </c>
      <c r="AX224" s="4">
        <v>238</v>
      </c>
      <c r="AY224" s="4">
        <v>16</v>
      </c>
      <c r="AZ224" s="4">
        <v>100</v>
      </c>
      <c r="BA224" s="4">
        <v>51</v>
      </c>
      <c r="BB224" s="4">
        <v>7</v>
      </c>
      <c r="BC224" s="4">
        <v>13</v>
      </c>
      <c r="BD224" s="4">
        <v>92</v>
      </c>
      <c r="BE224" s="4">
        <v>0</v>
      </c>
      <c r="BF224" s="4">
        <v>0</v>
      </c>
      <c r="BG224" s="4">
        <v>1</v>
      </c>
      <c r="BH224" s="4">
        <v>1</v>
      </c>
      <c r="BI224" s="4">
        <v>36</v>
      </c>
      <c r="BJ224" s="4">
        <v>0</v>
      </c>
      <c r="BK224" s="4">
        <v>11</v>
      </c>
      <c r="BL224" s="4">
        <v>1</v>
      </c>
      <c r="BM224" s="4">
        <v>0</v>
      </c>
      <c r="BN224" s="4">
        <v>0</v>
      </c>
      <c r="BO224" s="4">
        <f t="shared" si="44"/>
        <v>155</v>
      </c>
      <c r="BP224" s="4">
        <v>29</v>
      </c>
      <c r="BQ224" s="4">
        <f t="shared" si="45"/>
        <v>402</v>
      </c>
      <c r="BR224" s="27">
        <v>8680</v>
      </c>
      <c r="BS224" s="4">
        <f t="shared" si="46"/>
        <v>8680</v>
      </c>
      <c r="BT224" s="3">
        <v>0</v>
      </c>
      <c r="BU224" s="29">
        <v>36862</v>
      </c>
      <c r="BW224" s="4">
        <f t="shared" si="48"/>
        <v>139952</v>
      </c>
      <c r="BX224" s="22">
        <f t="shared" si="55"/>
        <v>0.11582220450468417</v>
      </c>
      <c r="BY224" s="4">
        <v>3815</v>
      </c>
      <c r="BZ224" s="4">
        <f t="shared" si="54"/>
        <v>4865</v>
      </c>
      <c r="CA224" s="4">
        <f t="shared" si="41"/>
        <v>53110</v>
      </c>
      <c r="CD224" s="4">
        <f t="shared" si="49"/>
        <v>26315</v>
      </c>
      <c r="CE224" s="4">
        <f t="shared" si="50"/>
        <v>19306</v>
      </c>
      <c r="CF224" s="4">
        <f t="shared" si="51"/>
        <v>6705</v>
      </c>
      <c r="CG224" s="4">
        <f t="shared" si="52"/>
        <v>4926</v>
      </c>
      <c r="CH224" s="4">
        <f t="shared" si="53"/>
        <v>6085</v>
      </c>
      <c r="CZ224" s="70">
        <v>36831</v>
      </c>
      <c r="DA224" s="5">
        <f t="shared" si="42"/>
        <v>11291.305555555555</v>
      </c>
      <c r="DB224" s="5">
        <f t="shared" si="47"/>
        <v>11662.666666666666</v>
      </c>
      <c r="DC224" s="72">
        <f t="shared" si="43"/>
        <v>8680</v>
      </c>
    </row>
    <row r="225" spans="2:107" x14ac:dyDescent="0.3">
      <c r="B225" s="46">
        <v>36861</v>
      </c>
      <c r="C225" t="s">
        <v>442</v>
      </c>
      <c r="D225" s="4">
        <v>41</v>
      </c>
      <c r="E225" s="4">
        <v>209</v>
      </c>
      <c r="F225" s="4">
        <v>290</v>
      </c>
      <c r="G225" s="4">
        <v>44</v>
      </c>
      <c r="H225" s="4">
        <v>1582</v>
      </c>
      <c r="I225" s="4">
        <v>235</v>
      </c>
      <c r="J225" s="4">
        <v>40</v>
      </c>
      <c r="K225" s="4">
        <v>9</v>
      </c>
      <c r="L225" s="4">
        <v>218</v>
      </c>
      <c r="M225" s="4">
        <v>121</v>
      </c>
      <c r="N225" s="4">
        <v>142</v>
      </c>
      <c r="O225" s="4">
        <v>329</v>
      </c>
      <c r="P225" s="4">
        <v>185</v>
      </c>
      <c r="Q225" s="4">
        <v>64</v>
      </c>
      <c r="R225" s="4">
        <v>51</v>
      </c>
      <c r="S225" s="4">
        <v>80</v>
      </c>
      <c r="T225" s="4">
        <v>35</v>
      </c>
      <c r="U225" s="4">
        <v>50</v>
      </c>
      <c r="V225" s="4">
        <v>10</v>
      </c>
      <c r="W225" s="4">
        <v>71</v>
      </c>
      <c r="X225" s="4">
        <v>65</v>
      </c>
      <c r="Y225" s="4">
        <v>152</v>
      </c>
      <c r="Z225" s="4">
        <v>102</v>
      </c>
      <c r="AA225" s="4">
        <v>21</v>
      </c>
      <c r="AB225" s="4">
        <v>71</v>
      </c>
      <c r="AC225" s="4">
        <v>181</v>
      </c>
      <c r="AD225" s="4">
        <v>33</v>
      </c>
      <c r="AE225" s="4">
        <v>222</v>
      </c>
      <c r="AF225" s="4">
        <v>17</v>
      </c>
      <c r="AG225" s="4">
        <v>78</v>
      </c>
      <c r="AH225" s="4">
        <v>75</v>
      </c>
      <c r="AI225" s="4">
        <v>164</v>
      </c>
      <c r="AJ225" s="4">
        <v>82</v>
      </c>
      <c r="AK225" s="4">
        <v>28</v>
      </c>
      <c r="AL225" s="4">
        <v>115</v>
      </c>
      <c r="AM225" s="4">
        <v>74</v>
      </c>
      <c r="AN225" s="4">
        <v>1184</v>
      </c>
      <c r="AO225" s="4">
        <v>90</v>
      </c>
      <c r="AP225" s="4">
        <v>8</v>
      </c>
      <c r="AQ225" s="4">
        <v>38</v>
      </c>
      <c r="AR225" s="4">
        <v>26</v>
      </c>
      <c r="AS225" s="4">
        <v>84</v>
      </c>
      <c r="AT225" s="4">
        <v>389</v>
      </c>
      <c r="AU225" s="4">
        <v>166</v>
      </c>
      <c r="AV225" s="4">
        <v>11</v>
      </c>
      <c r="AW225" s="4">
        <v>122</v>
      </c>
      <c r="AX225" s="4">
        <v>228</v>
      </c>
      <c r="AY225" s="4">
        <v>5</v>
      </c>
      <c r="AZ225" s="4">
        <v>79</v>
      </c>
      <c r="BA225" s="4">
        <v>41</v>
      </c>
      <c r="BB225" s="4">
        <v>8</v>
      </c>
      <c r="BC225" s="4">
        <v>20</v>
      </c>
      <c r="BD225" s="4">
        <v>103</v>
      </c>
      <c r="BE225" s="4">
        <v>0</v>
      </c>
      <c r="BF225" s="4">
        <v>0</v>
      </c>
      <c r="BG225" s="4">
        <v>0</v>
      </c>
      <c r="BH225" s="4">
        <v>4</v>
      </c>
      <c r="BI225" s="4">
        <v>34</v>
      </c>
      <c r="BJ225" s="4">
        <v>0</v>
      </c>
      <c r="BK225" s="4">
        <v>12</v>
      </c>
      <c r="BL225" s="4">
        <v>4</v>
      </c>
      <c r="BM225" s="4">
        <v>0</v>
      </c>
      <c r="BN225" s="4">
        <v>0</v>
      </c>
      <c r="BO225" s="4">
        <f t="shared" si="44"/>
        <v>177</v>
      </c>
      <c r="BP225" s="4">
        <v>46</v>
      </c>
      <c r="BQ225" s="4">
        <f t="shared" si="45"/>
        <v>344</v>
      </c>
      <c r="BR225" s="27">
        <v>8332</v>
      </c>
      <c r="BS225" s="4">
        <f t="shared" si="46"/>
        <v>8332</v>
      </c>
      <c r="BT225" s="3">
        <v>0</v>
      </c>
      <c r="BU225" s="29">
        <v>36890</v>
      </c>
      <c r="BW225" s="4">
        <f t="shared" si="48"/>
        <v>140732</v>
      </c>
      <c r="BX225" s="22">
        <f t="shared" si="55"/>
        <v>0.12651388410831932</v>
      </c>
      <c r="BY225" s="4">
        <v>9005</v>
      </c>
      <c r="BZ225" s="4">
        <f t="shared" si="54"/>
        <v>-673</v>
      </c>
      <c r="CA225" s="4">
        <f t="shared" si="41"/>
        <v>51304</v>
      </c>
      <c r="CD225" s="4">
        <f t="shared" si="49"/>
        <v>26415</v>
      </c>
      <c r="CE225" s="4">
        <f t="shared" si="50"/>
        <v>19570</v>
      </c>
      <c r="CF225" s="4">
        <f t="shared" si="51"/>
        <v>6793</v>
      </c>
      <c r="CG225" s="4">
        <f t="shared" si="52"/>
        <v>4991</v>
      </c>
      <c r="CH225" s="4">
        <f t="shared" si="53"/>
        <v>6096</v>
      </c>
      <c r="CZ225" s="70">
        <v>36861</v>
      </c>
      <c r="DA225" s="5">
        <f t="shared" si="42"/>
        <v>11345.75</v>
      </c>
      <c r="DB225" s="5">
        <f t="shared" si="47"/>
        <v>11727.666666666666</v>
      </c>
      <c r="DC225" s="72">
        <f t="shared" si="43"/>
        <v>8332</v>
      </c>
    </row>
    <row r="226" spans="2:107" x14ac:dyDescent="0.3">
      <c r="B226" s="46">
        <v>36892</v>
      </c>
      <c r="C226" t="s">
        <v>443</v>
      </c>
      <c r="D226" s="4">
        <v>107</v>
      </c>
      <c r="E226" s="4">
        <v>462</v>
      </c>
      <c r="F226" s="4">
        <v>648</v>
      </c>
      <c r="G226" s="4">
        <v>102</v>
      </c>
      <c r="H226" s="4">
        <v>3503</v>
      </c>
      <c r="I226" s="4">
        <v>533</v>
      </c>
      <c r="J226" s="4">
        <v>81</v>
      </c>
      <c r="K226" s="4">
        <v>20</v>
      </c>
      <c r="L226" s="4">
        <v>502</v>
      </c>
      <c r="M226" s="4">
        <v>255</v>
      </c>
      <c r="N226" s="4">
        <v>305</v>
      </c>
      <c r="O226" s="4">
        <v>782</v>
      </c>
      <c r="P226" s="4">
        <v>404</v>
      </c>
      <c r="Q226" s="4">
        <v>135</v>
      </c>
      <c r="R226" s="4">
        <v>113</v>
      </c>
      <c r="S226" s="4">
        <v>148</v>
      </c>
      <c r="T226" s="4">
        <v>64</v>
      </c>
      <c r="U226" s="4">
        <v>97</v>
      </c>
      <c r="V226" s="4">
        <v>28</v>
      </c>
      <c r="W226" s="4">
        <v>147</v>
      </c>
      <c r="X226" s="4">
        <v>137</v>
      </c>
      <c r="Y226" s="4">
        <v>304</v>
      </c>
      <c r="Z226" s="4">
        <v>221</v>
      </c>
      <c r="AA226" s="4">
        <v>46</v>
      </c>
      <c r="AB226" s="4">
        <v>176</v>
      </c>
      <c r="AC226" s="4">
        <v>397</v>
      </c>
      <c r="AD226" s="4">
        <v>80</v>
      </c>
      <c r="AE226" s="4">
        <v>450</v>
      </c>
      <c r="AF226" s="4">
        <v>47</v>
      </c>
      <c r="AG226" s="4">
        <v>153</v>
      </c>
      <c r="AH226" s="4">
        <v>182</v>
      </c>
      <c r="AI226" s="4">
        <v>338</v>
      </c>
      <c r="AJ226" s="4">
        <v>188</v>
      </c>
      <c r="AK226" s="4">
        <v>60</v>
      </c>
      <c r="AL226" s="4">
        <v>268</v>
      </c>
      <c r="AM226" s="4">
        <v>169</v>
      </c>
      <c r="AN226" s="4">
        <v>2511</v>
      </c>
      <c r="AO226" s="4">
        <v>196</v>
      </c>
      <c r="AP226" s="4">
        <v>22</v>
      </c>
      <c r="AQ226" s="4">
        <v>85</v>
      </c>
      <c r="AR226" s="4">
        <v>60</v>
      </c>
      <c r="AS226" s="4">
        <v>165</v>
      </c>
      <c r="AT226" s="4">
        <v>859</v>
      </c>
      <c r="AU226" s="4">
        <v>401</v>
      </c>
      <c r="AV226" s="4">
        <v>17</v>
      </c>
      <c r="AW226" s="4">
        <v>290</v>
      </c>
      <c r="AX226" s="4">
        <v>504</v>
      </c>
      <c r="AY226" s="4">
        <v>12</v>
      </c>
      <c r="AZ226" s="4">
        <v>163</v>
      </c>
      <c r="BA226" s="4">
        <v>88</v>
      </c>
      <c r="BB226" s="4">
        <v>14</v>
      </c>
      <c r="BC226" s="4">
        <v>44</v>
      </c>
      <c r="BD226" s="4">
        <v>229</v>
      </c>
      <c r="BE226" s="4">
        <v>0</v>
      </c>
      <c r="BF226" s="4">
        <v>0</v>
      </c>
      <c r="BG226" s="4">
        <v>0</v>
      </c>
      <c r="BH226" s="4">
        <v>6</v>
      </c>
      <c r="BI226" s="4">
        <v>70</v>
      </c>
      <c r="BJ226" s="4">
        <v>0</v>
      </c>
      <c r="BK226" s="4">
        <v>23</v>
      </c>
      <c r="BL226" s="4">
        <v>6</v>
      </c>
      <c r="BM226" s="4">
        <v>0</v>
      </c>
      <c r="BN226" s="4">
        <v>0</v>
      </c>
      <c r="BO226" s="4">
        <f t="shared" si="44"/>
        <v>378</v>
      </c>
      <c r="BP226" s="4">
        <v>75</v>
      </c>
      <c r="BQ226" s="4">
        <f t="shared" si="45"/>
        <v>712</v>
      </c>
      <c r="BR226" s="27">
        <v>18204</v>
      </c>
      <c r="BS226" s="4">
        <f t="shared" si="46"/>
        <v>18204</v>
      </c>
      <c r="BT226" s="3">
        <v>0</v>
      </c>
      <c r="BU226" s="29">
        <v>36925</v>
      </c>
      <c r="BW226" s="4">
        <f t="shared" si="48"/>
        <v>143338</v>
      </c>
      <c r="BX226" s="22">
        <f t="shared" si="55"/>
        <v>0.12422842532098288</v>
      </c>
      <c r="BY226" s="4">
        <v>6713</v>
      </c>
      <c r="BZ226" s="4">
        <f t="shared" si="54"/>
        <v>11491</v>
      </c>
      <c r="CA226" s="4">
        <f t="shared" si="41"/>
        <v>54235</v>
      </c>
      <c r="CD226" s="4">
        <f t="shared" si="49"/>
        <v>26995</v>
      </c>
      <c r="CE226" s="4">
        <f t="shared" si="50"/>
        <v>19781</v>
      </c>
      <c r="CF226" s="4">
        <f t="shared" si="51"/>
        <v>6942</v>
      </c>
      <c r="CG226" s="4">
        <f t="shared" si="52"/>
        <v>5122</v>
      </c>
      <c r="CH226" s="4">
        <f t="shared" si="53"/>
        <v>6119</v>
      </c>
      <c r="CZ226" s="70">
        <v>36892</v>
      </c>
      <c r="DA226" s="5">
        <f t="shared" si="42"/>
        <v>11379.166666666666</v>
      </c>
      <c r="DB226" s="5">
        <f t="shared" si="47"/>
        <v>11944.833333333334</v>
      </c>
      <c r="DC226" s="72">
        <f t="shared" si="43"/>
        <v>18204</v>
      </c>
    </row>
    <row r="227" spans="2:107" x14ac:dyDescent="0.3">
      <c r="B227" s="46">
        <v>36923</v>
      </c>
      <c r="C227" t="s">
        <v>444</v>
      </c>
      <c r="D227" s="4">
        <v>53</v>
      </c>
      <c r="E227" s="4">
        <v>237</v>
      </c>
      <c r="F227" s="4">
        <v>305</v>
      </c>
      <c r="G227" s="4">
        <v>41</v>
      </c>
      <c r="H227" s="4">
        <v>1746</v>
      </c>
      <c r="I227" s="4">
        <v>269</v>
      </c>
      <c r="J227" s="4">
        <v>38</v>
      </c>
      <c r="K227" s="4">
        <v>10</v>
      </c>
      <c r="L227" s="4">
        <v>268</v>
      </c>
      <c r="M227" s="4">
        <v>112</v>
      </c>
      <c r="N227" s="4">
        <v>139</v>
      </c>
      <c r="O227" s="4">
        <v>418</v>
      </c>
      <c r="P227" s="4">
        <v>183</v>
      </c>
      <c r="Q227" s="4">
        <v>67</v>
      </c>
      <c r="R227" s="4">
        <v>76</v>
      </c>
      <c r="S227" s="4">
        <v>75</v>
      </c>
      <c r="T227" s="4">
        <v>39</v>
      </c>
      <c r="U227" s="4">
        <v>43</v>
      </c>
      <c r="V227" s="4">
        <v>15</v>
      </c>
      <c r="W227" s="4">
        <v>66</v>
      </c>
      <c r="X227" s="4">
        <v>80</v>
      </c>
      <c r="Y227" s="4">
        <v>137</v>
      </c>
      <c r="Z227" s="4">
        <v>130</v>
      </c>
      <c r="AA227" s="4">
        <v>30</v>
      </c>
      <c r="AB227" s="4">
        <v>81</v>
      </c>
      <c r="AC227" s="4">
        <v>239</v>
      </c>
      <c r="AD227" s="4">
        <v>35</v>
      </c>
      <c r="AE227" s="4">
        <v>237</v>
      </c>
      <c r="AF227" s="4">
        <v>29</v>
      </c>
      <c r="AG227" s="4">
        <v>71</v>
      </c>
      <c r="AH227" s="4">
        <v>77</v>
      </c>
      <c r="AI227" s="4">
        <v>149</v>
      </c>
      <c r="AJ227" s="4">
        <v>109</v>
      </c>
      <c r="AK227" s="4">
        <v>27</v>
      </c>
      <c r="AL227" s="4">
        <v>130</v>
      </c>
      <c r="AM227" s="4">
        <v>84</v>
      </c>
      <c r="AN227" s="4">
        <v>1231</v>
      </c>
      <c r="AO227" s="4">
        <v>103</v>
      </c>
      <c r="AP227" s="4">
        <v>12</v>
      </c>
      <c r="AQ227" s="4">
        <v>45</v>
      </c>
      <c r="AR227" s="4">
        <v>42</v>
      </c>
      <c r="AS227" s="4">
        <v>73</v>
      </c>
      <c r="AT227" s="4">
        <v>483</v>
      </c>
      <c r="AU227" s="4">
        <v>184</v>
      </c>
      <c r="AV227" s="4">
        <v>14</v>
      </c>
      <c r="AW227" s="4">
        <v>162</v>
      </c>
      <c r="AX227" s="4">
        <v>280</v>
      </c>
      <c r="AY227" s="4">
        <v>12</v>
      </c>
      <c r="AZ227" s="4">
        <v>103</v>
      </c>
      <c r="BA227" s="4">
        <v>25</v>
      </c>
      <c r="BB227" s="4">
        <v>13</v>
      </c>
      <c r="BC227" s="4">
        <v>30</v>
      </c>
      <c r="BD227" s="4">
        <v>107</v>
      </c>
      <c r="BE227" s="4">
        <v>0</v>
      </c>
      <c r="BF227" s="4">
        <v>0</v>
      </c>
      <c r="BG227" s="4">
        <v>1</v>
      </c>
      <c r="BH227" s="4">
        <v>0</v>
      </c>
      <c r="BI227" s="4">
        <v>25</v>
      </c>
      <c r="BJ227" s="4">
        <v>0</v>
      </c>
      <c r="BK227" s="4">
        <v>11</v>
      </c>
      <c r="BL227" s="4">
        <v>6</v>
      </c>
      <c r="BM227" s="4">
        <v>0</v>
      </c>
      <c r="BN227" s="4">
        <v>0</v>
      </c>
      <c r="BO227" s="4">
        <f t="shared" si="44"/>
        <v>180</v>
      </c>
      <c r="BP227" s="4">
        <v>27</v>
      </c>
      <c r="BQ227" s="4">
        <f t="shared" si="45"/>
        <v>375</v>
      </c>
      <c r="BR227" s="27">
        <v>9209</v>
      </c>
      <c r="BS227" s="4">
        <f t="shared" si="46"/>
        <v>9209</v>
      </c>
      <c r="BT227" s="3">
        <v>0</v>
      </c>
      <c r="BU227" s="29">
        <v>36946</v>
      </c>
      <c r="BW227" s="4">
        <f t="shared" si="48"/>
        <v>142359</v>
      </c>
      <c r="BX227" s="22">
        <f t="shared" si="55"/>
        <v>0.11281433942795505</v>
      </c>
      <c r="BY227" s="4">
        <v>4513</v>
      </c>
      <c r="BZ227" s="4">
        <f t="shared" si="54"/>
        <v>4696</v>
      </c>
      <c r="CA227" s="4">
        <f t="shared" si="41"/>
        <v>57329</v>
      </c>
      <c r="CD227" s="4">
        <f t="shared" si="49"/>
        <v>26851</v>
      </c>
      <c r="CE227" s="4">
        <f t="shared" si="50"/>
        <v>19519</v>
      </c>
      <c r="CF227" s="4">
        <f t="shared" si="51"/>
        <v>6948</v>
      </c>
      <c r="CG227" s="4">
        <f t="shared" si="52"/>
        <v>5089</v>
      </c>
      <c r="CH227" s="4">
        <f t="shared" si="53"/>
        <v>6090</v>
      </c>
      <c r="CZ227" s="70">
        <v>36923</v>
      </c>
      <c r="DA227" s="5">
        <f t="shared" si="42"/>
        <v>11334.25</v>
      </c>
      <c r="DB227" s="5">
        <f t="shared" si="47"/>
        <v>11863.25</v>
      </c>
      <c r="DC227" s="72">
        <f t="shared" si="43"/>
        <v>9209</v>
      </c>
    </row>
    <row r="228" spans="2:107" x14ac:dyDescent="0.3">
      <c r="B228" s="46">
        <v>36951</v>
      </c>
      <c r="C228" t="s">
        <v>445</v>
      </c>
      <c r="D228" s="4">
        <v>93</v>
      </c>
      <c r="E228" s="4">
        <v>335</v>
      </c>
      <c r="F228" s="4">
        <v>437</v>
      </c>
      <c r="G228" s="4">
        <v>76</v>
      </c>
      <c r="H228" s="4">
        <v>2443</v>
      </c>
      <c r="I228" s="4">
        <v>407</v>
      </c>
      <c r="J228" s="4">
        <v>50</v>
      </c>
      <c r="K228" s="4">
        <v>17</v>
      </c>
      <c r="L228" s="4">
        <v>389</v>
      </c>
      <c r="M228" s="4">
        <v>175</v>
      </c>
      <c r="N228" s="4">
        <v>207</v>
      </c>
      <c r="O228" s="4">
        <v>556</v>
      </c>
      <c r="P228" s="4">
        <v>231</v>
      </c>
      <c r="Q228" s="4">
        <v>117</v>
      </c>
      <c r="R228" s="4">
        <v>76</v>
      </c>
      <c r="S228" s="4">
        <v>102</v>
      </c>
      <c r="T228" s="4">
        <v>60</v>
      </c>
      <c r="U228" s="4">
        <v>77</v>
      </c>
      <c r="V228" s="4">
        <v>36</v>
      </c>
      <c r="W228" s="4">
        <v>90</v>
      </c>
      <c r="X228" s="4">
        <v>90</v>
      </c>
      <c r="Y228" s="4">
        <v>183</v>
      </c>
      <c r="Z228" s="4">
        <v>132</v>
      </c>
      <c r="AA228" s="4">
        <v>39</v>
      </c>
      <c r="AB228" s="4">
        <v>137</v>
      </c>
      <c r="AC228" s="4">
        <v>282</v>
      </c>
      <c r="AD228" s="4">
        <v>57</v>
      </c>
      <c r="AE228" s="4">
        <v>278</v>
      </c>
      <c r="AF228" s="4">
        <v>36</v>
      </c>
      <c r="AG228" s="4">
        <v>82</v>
      </c>
      <c r="AH228" s="4">
        <v>135</v>
      </c>
      <c r="AI228" s="4">
        <v>192</v>
      </c>
      <c r="AJ228" s="4">
        <v>142</v>
      </c>
      <c r="AK228" s="4">
        <v>47</v>
      </c>
      <c r="AL228" s="4">
        <v>167</v>
      </c>
      <c r="AM228" s="4">
        <v>87</v>
      </c>
      <c r="AN228" s="4">
        <v>1733</v>
      </c>
      <c r="AO228" s="4">
        <v>127</v>
      </c>
      <c r="AP228" s="4">
        <v>11</v>
      </c>
      <c r="AQ228" s="4">
        <v>77</v>
      </c>
      <c r="AR228" s="4">
        <v>48</v>
      </c>
      <c r="AS228" s="4">
        <v>117</v>
      </c>
      <c r="AT228" s="4">
        <v>602</v>
      </c>
      <c r="AU228" s="4">
        <v>266</v>
      </c>
      <c r="AV228" s="4">
        <v>14</v>
      </c>
      <c r="AW228" s="4">
        <v>181</v>
      </c>
      <c r="AX228" s="4">
        <v>301</v>
      </c>
      <c r="AY228" s="4">
        <v>14</v>
      </c>
      <c r="AZ228" s="4">
        <v>128</v>
      </c>
      <c r="BA228" s="4">
        <v>63</v>
      </c>
      <c r="BB228" s="4">
        <v>12</v>
      </c>
      <c r="BC228" s="4">
        <v>22</v>
      </c>
      <c r="BD228" s="4">
        <v>150</v>
      </c>
      <c r="BE228" s="4">
        <v>0</v>
      </c>
      <c r="BF228" s="4">
        <v>0</v>
      </c>
      <c r="BG228" s="4">
        <v>0</v>
      </c>
      <c r="BH228" s="4">
        <v>2</v>
      </c>
      <c r="BI228" s="4">
        <v>25</v>
      </c>
      <c r="BJ228" s="4">
        <v>0</v>
      </c>
      <c r="BK228" s="4">
        <v>16</v>
      </c>
      <c r="BL228" s="4">
        <v>6</v>
      </c>
      <c r="BM228" s="4">
        <v>0</v>
      </c>
      <c r="BN228" s="4">
        <v>0</v>
      </c>
      <c r="BO228" s="4">
        <f t="shared" si="44"/>
        <v>221</v>
      </c>
      <c r="BP228" s="4">
        <v>44</v>
      </c>
      <c r="BQ228" s="4">
        <f t="shared" si="45"/>
        <v>591</v>
      </c>
      <c r="BR228" s="27">
        <v>12610</v>
      </c>
      <c r="BS228" s="4">
        <f t="shared" si="46"/>
        <v>12610</v>
      </c>
      <c r="BT228" s="3">
        <v>0</v>
      </c>
      <c r="BU228" s="29">
        <v>36981</v>
      </c>
      <c r="BW228" s="4">
        <f t="shared" si="48"/>
        <v>144523</v>
      </c>
      <c r="BX228" s="22">
        <f t="shared" si="55"/>
        <v>0.12428139124211368</v>
      </c>
      <c r="BY228" s="4">
        <v>7590</v>
      </c>
      <c r="BZ228" s="4">
        <f t="shared" si="54"/>
        <v>5020</v>
      </c>
      <c r="CA228" s="4">
        <f t="shared" ref="CA228:CA255" si="56">SUM(BZ217:BZ228)</f>
        <v>58207</v>
      </c>
      <c r="CD228" s="4">
        <f t="shared" si="49"/>
        <v>27352</v>
      </c>
      <c r="CE228" s="4">
        <f t="shared" si="50"/>
        <v>19720</v>
      </c>
      <c r="CF228" s="4">
        <f t="shared" si="51"/>
        <v>7080</v>
      </c>
      <c r="CG228" s="4">
        <f t="shared" si="52"/>
        <v>5180</v>
      </c>
      <c r="CH228" s="4">
        <f t="shared" si="53"/>
        <v>6143</v>
      </c>
      <c r="CZ228" s="70">
        <v>36951</v>
      </c>
      <c r="DA228" s="5">
        <f t="shared" si="42"/>
        <v>11376.638888888889</v>
      </c>
      <c r="DB228" s="5">
        <f t="shared" si="47"/>
        <v>12043.583333333334</v>
      </c>
      <c r="DC228" s="72">
        <f t="shared" si="43"/>
        <v>12610</v>
      </c>
    </row>
    <row r="229" spans="2:107" x14ac:dyDescent="0.3">
      <c r="B229" s="46">
        <v>36982</v>
      </c>
      <c r="C229" t="s">
        <v>446</v>
      </c>
      <c r="D229" s="4">
        <v>48</v>
      </c>
      <c r="E229" s="4">
        <v>228</v>
      </c>
      <c r="F229" s="4">
        <v>300</v>
      </c>
      <c r="G229" s="4">
        <v>62</v>
      </c>
      <c r="H229" s="4">
        <v>1909</v>
      </c>
      <c r="I229" s="4">
        <v>311</v>
      </c>
      <c r="J229" s="4">
        <v>42</v>
      </c>
      <c r="K229" s="4">
        <v>10</v>
      </c>
      <c r="L229" s="4">
        <v>279</v>
      </c>
      <c r="M229" s="4">
        <v>142</v>
      </c>
      <c r="N229" s="4">
        <v>167</v>
      </c>
      <c r="O229" s="4">
        <v>444</v>
      </c>
      <c r="P229" s="4">
        <v>214</v>
      </c>
      <c r="Q229" s="4">
        <v>64</v>
      </c>
      <c r="R229" s="4">
        <v>61</v>
      </c>
      <c r="S229" s="4">
        <v>59</v>
      </c>
      <c r="T229" s="4">
        <v>45</v>
      </c>
      <c r="U229" s="4">
        <v>51</v>
      </c>
      <c r="V229" s="4">
        <v>15</v>
      </c>
      <c r="W229" s="4">
        <v>82</v>
      </c>
      <c r="X229" s="4">
        <v>79</v>
      </c>
      <c r="Y229" s="4">
        <v>141</v>
      </c>
      <c r="Z229" s="4">
        <v>113</v>
      </c>
      <c r="AA229" s="4">
        <v>25</v>
      </c>
      <c r="AB229" s="4">
        <v>112</v>
      </c>
      <c r="AC229" s="4">
        <v>236</v>
      </c>
      <c r="AD229" s="4">
        <v>46</v>
      </c>
      <c r="AE229" s="4">
        <v>258</v>
      </c>
      <c r="AF229" s="4">
        <v>28</v>
      </c>
      <c r="AG229" s="4">
        <v>56</v>
      </c>
      <c r="AH229" s="4">
        <v>90</v>
      </c>
      <c r="AI229" s="4">
        <v>162</v>
      </c>
      <c r="AJ229" s="4">
        <v>100</v>
      </c>
      <c r="AK229" s="4">
        <v>30</v>
      </c>
      <c r="AL229" s="4">
        <v>124</v>
      </c>
      <c r="AM229" s="4">
        <v>72</v>
      </c>
      <c r="AN229" s="4">
        <v>1413</v>
      </c>
      <c r="AO229" s="4">
        <v>105</v>
      </c>
      <c r="AP229" s="4">
        <v>14</v>
      </c>
      <c r="AQ229" s="4">
        <v>77</v>
      </c>
      <c r="AR229" s="4">
        <v>54</v>
      </c>
      <c r="AS229" s="4">
        <v>82</v>
      </c>
      <c r="AT229" s="4">
        <v>464</v>
      </c>
      <c r="AU229" s="4">
        <v>191</v>
      </c>
      <c r="AV229" s="4">
        <v>11</v>
      </c>
      <c r="AW229" s="4">
        <v>121</v>
      </c>
      <c r="AX229" s="4">
        <v>208</v>
      </c>
      <c r="AY229" s="4">
        <v>11</v>
      </c>
      <c r="AZ229" s="4">
        <v>103</v>
      </c>
      <c r="BA229" s="4">
        <v>47</v>
      </c>
      <c r="BB229" s="4">
        <v>9</v>
      </c>
      <c r="BC229" s="4">
        <v>27</v>
      </c>
      <c r="BD229" s="4">
        <v>152</v>
      </c>
      <c r="BE229" s="4">
        <v>0</v>
      </c>
      <c r="BF229" s="4">
        <v>0</v>
      </c>
      <c r="BG229" s="4">
        <v>0</v>
      </c>
      <c r="BH229" s="4">
        <v>2</v>
      </c>
      <c r="BI229" s="4">
        <v>29</v>
      </c>
      <c r="BJ229" s="4">
        <v>10</v>
      </c>
      <c r="BK229" s="4">
        <v>0</v>
      </c>
      <c r="BL229" s="4">
        <v>3</v>
      </c>
      <c r="BM229" s="4">
        <v>0</v>
      </c>
      <c r="BN229" s="4">
        <v>0</v>
      </c>
      <c r="BO229" s="4">
        <f t="shared" si="44"/>
        <v>223</v>
      </c>
      <c r="BP229" s="4">
        <v>40</v>
      </c>
      <c r="BQ229" s="4">
        <f t="shared" si="45"/>
        <v>406</v>
      </c>
      <c r="BR229" s="27">
        <v>9784</v>
      </c>
      <c r="BS229" s="4">
        <f t="shared" si="46"/>
        <v>9784</v>
      </c>
      <c r="BT229" s="3">
        <v>0</v>
      </c>
      <c r="BU229" s="29">
        <v>37009</v>
      </c>
      <c r="BW229" s="4">
        <f t="shared" si="48"/>
        <v>141758</v>
      </c>
      <c r="BX229" s="22">
        <f t="shared" si="55"/>
        <v>7.5276484063291793E-2</v>
      </c>
      <c r="BY229" s="4">
        <v>7230</v>
      </c>
      <c r="BZ229" s="4">
        <f t="shared" si="54"/>
        <v>2554</v>
      </c>
      <c r="CA229" s="4">
        <f t="shared" si="56"/>
        <v>55103</v>
      </c>
      <c r="CD229" s="4">
        <f t="shared" si="49"/>
        <v>26918</v>
      </c>
      <c r="CE229" s="4">
        <f t="shared" si="50"/>
        <v>19221</v>
      </c>
      <c r="CF229" s="4">
        <f t="shared" si="51"/>
        <v>6943</v>
      </c>
      <c r="CG229" s="4">
        <f t="shared" si="52"/>
        <v>5020</v>
      </c>
      <c r="CH229" s="4">
        <f t="shared" si="53"/>
        <v>6020</v>
      </c>
      <c r="CZ229" s="70">
        <v>36982</v>
      </c>
      <c r="DA229" s="5">
        <f t="shared" si="42"/>
        <v>11365.111111111111</v>
      </c>
      <c r="DB229" s="5">
        <f t="shared" si="47"/>
        <v>11813.166666666666</v>
      </c>
      <c r="DC229" s="72">
        <f t="shared" si="43"/>
        <v>9784</v>
      </c>
    </row>
    <row r="230" spans="2:107" x14ac:dyDescent="0.3">
      <c r="B230" s="46">
        <v>37012</v>
      </c>
      <c r="C230" t="s">
        <v>447</v>
      </c>
      <c r="D230" s="4">
        <v>55</v>
      </c>
      <c r="E230" s="4">
        <v>211</v>
      </c>
      <c r="F230" s="4">
        <v>293</v>
      </c>
      <c r="G230" s="4">
        <v>59</v>
      </c>
      <c r="H230" s="4">
        <v>1740</v>
      </c>
      <c r="I230" s="4">
        <v>290</v>
      </c>
      <c r="J230" s="4">
        <v>40</v>
      </c>
      <c r="K230" s="4">
        <v>8</v>
      </c>
      <c r="L230" s="4">
        <v>284</v>
      </c>
      <c r="M230" s="4">
        <v>129</v>
      </c>
      <c r="N230" s="4">
        <v>161</v>
      </c>
      <c r="O230" s="4">
        <v>395</v>
      </c>
      <c r="P230" s="4">
        <v>202</v>
      </c>
      <c r="Q230" s="4">
        <v>66</v>
      </c>
      <c r="R230" s="4">
        <v>71</v>
      </c>
      <c r="S230" s="4">
        <v>91</v>
      </c>
      <c r="T230" s="4">
        <v>38</v>
      </c>
      <c r="U230" s="4">
        <v>68</v>
      </c>
      <c r="V230" s="4">
        <v>15</v>
      </c>
      <c r="W230" s="4">
        <v>62</v>
      </c>
      <c r="X230" s="4">
        <v>79</v>
      </c>
      <c r="Y230" s="4">
        <v>141</v>
      </c>
      <c r="Z230" s="4">
        <v>129</v>
      </c>
      <c r="AA230" s="4">
        <v>20</v>
      </c>
      <c r="AB230" s="4">
        <v>96</v>
      </c>
      <c r="AC230" s="4">
        <v>213</v>
      </c>
      <c r="AD230" s="4">
        <v>45</v>
      </c>
      <c r="AE230" s="4">
        <v>238</v>
      </c>
      <c r="AF230" s="4">
        <v>20</v>
      </c>
      <c r="AG230" s="4">
        <v>60</v>
      </c>
      <c r="AH230" s="4">
        <v>92</v>
      </c>
      <c r="AI230" s="4">
        <v>165</v>
      </c>
      <c r="AJ230" s="4">
        <v>89</v>
      </c>
      <c r="AK230" s="4">
        <v>23</v>
      </c>
      <c r="AL230" s="4">
        <v>144</v>
      </c>
      <c r="AM230" s="4">
        <v>82</v>
      </c>
      <c r="AN230" s="4">
        <v>1279</v>
      </c>
      <c r="AO230" s="4">
        <v>97</v>
      </c>
      <c r="AP230" s="4">
        <v>8</v>
      </c>
      <c r="AQ230" s="4">
        <v>58</v>
      </c>
      <c r="AR230" s="4">
        <v>31</v>
      </c>
      <c r="AS230" s="4">
        <v>84</v>
      </c>
      <c r="AT230" s="4">
        <v>437</v>
      </c>
      <c r="AU230" s="4">
        <v>220</v>
      </c>
      <c r="AV230" s="4">
        <v>11</v>
      </c>
      <c r="AW230" s="4">
        <v>130</v>
      </c>
      <c r="AX230" s="4">
        <v>209</v>
      </c>
      <c r="AY230" s="4">
        <v>8</v>
      </c>
      <c r="AZ230" s="4">
        <v>105</v>
      </c>
      <c r="BA230" s="4">
        <v>43</v>
      </c>
      <c r="BB230" s="4">
        <v>8</v>
      </c>
      <c r="BC230" s="4">
        <v>19</v>
      </c>
      <c r="BD230" s="4">
        <v>111</v>
      </c>
      <c r="BE230" s="4">
        <v>0</v>
      </c>
      <c r="BF230" s="4">
        <v>0</v>
      </c>
      <c r="BG230" s="4">
        <v>0</v>
      </c>
      <c r="BH230" s="4">
        <v>1</v>
      </c>
      <c r="BI230" s="4">
        <v>19</v>
      </c>
      <c r="BJ230" s="4">
        <v>6</v>
      </c>
      <c r="BK230" s="4">
        <v>6</v>
      </c>
      <c r="BL230" s="4">
        <v>3</v>
      </c>
      <c r="BM230" s="4">
        <v>0</v>
      </c>
      <c r="BN230" s="4">
        <v>0</v>
      </c>
      <c r="BO230" s="4">
        <f t="shared" si="44"/>
        <v>165</v>
      </c>
      <c r="BP230" s="4">
        <v>35</v>
      </c>
      <c r="BQ230" s="4">
        <f t="shared" si="45"/>
        <v>392</v>
      </c>
      <c r="BR230" s="27">
        <v>9234</v>
      </c>
      <c r="BS230" s="4">
        <f t="shared" si="46"/>
        <v>9234</v>
      </c>
      <c r="BT230" s="3">
        <v>0</v>
      </c>
      <c r="BU230" s="29">
        <v>37037</v>
      </c>
      <c r="BW230" s="4">
        <f t="shared" si="48"/>
        <v>141135</v>
      </c>
      <c r="BX230" s="22">
        <f t="shared" si="55"/>
        <v>8.465262834306797E-2</v>
      </c>
      <c r="BY230" s="4">
        <v>5535</v>
      </c>
      <c r="BZ230" s="4">
        <f t="shared" si="54"/>
        <v>3699</v>
      </c>
      <c r="CA230" s="4">
        <f t="shared" si="56"/>
        <v>54603</v>
      </c>
      <c r="CD230" s="4">
        <f t="shared" si="49"/>
        <v>26848</v>
      </c>
      <c r="CE230" s="4">
        <f t="shared" si="50"/>
        <v>19126</v>
      </c>
      <c r="CF230" s="4">
        <f t="shared" si="51"/>
        <v>6924</v>
      </c>
      <c r="CG230" s="4">
        <f t="shared" si="52"/>
        <v>4899</v>
      </c>
      <c r="CH230" s="4">
        <f t="shared" si="53"/>
        <v>5950</v>
      </c>
      <c r="CZ230" s="70">
        <v>37012</v>
      </c>
      <c r="DA230" s="5">
        <f t="shared" si="42"/>
        <v>11272.833333333334</v>
      </c>
      <c r="DB230" s="5">
        <f t="shared" si="47"/>
        <v>11761.25</v>
      </c>
      <c r="DC230" s="72">
        <f t="shared" si="43"/>
        <v>9234</v>
      </c>
    </row>
    <row r="231" spans="2:107" x14ac:dyDescent="0.3">
      <c r="B231" s="46">
        <v>37043</v>
      </c>
      <c r="C231" t="s">
        <v>448</v>
      </c>
      <c r="D231" s="4">
        <v>80</v>
      </c>
      <c r="E231" s="4">
        <v>268</v>
      </c>
      <c r="F231" s="4">
        <v>421</v>
      </c>
      <c r="G231" s="4">
        <v>66</v>
      </c>
      <c r="H231" s="4">
        <v>2094</v>
      </c>
      <c r="I231" s="4">
        <v>409</v>
      </c>
      <c r="J231" s="4">
        <v>59</v>
      </c>
      <c r="K231" s="4">
        <v>10</v>
      </c>
      <c r="L231" s="4">
        <v>328</v>
      </c>
      <c r="M231" s="4">
        <v>174</v>
      </c>
      <c r="N231" s="4">
        <v>211</v>
      </c>
      <c r="O231" s="4">
        <v>571</v>
      </c>
      <c r="P231" s="4">
        <v>273</v>
      </c>
      <c r="Q231" s="4">
        <v>99</v>
      </c>
      <c r="R231" s="4">
        <v>92</v>
      </c>
      <c r="S231" s="4">
        <v>121</v>
      </c>
      <c r="T231" s="4">
        <v>49</v>
      </c>
      <c r="U231" s="4">
        <v>65</v>
      </c>
      <c r="V231" s="4">
        <v>34</v>
      </c>
      <c r="W231" s="4">
        <v>91</v>
      </c>
      <c r="X231" s="4">
        <v>128</v>
      </c>
      <c r="Y231" s="4">
        <v>198</v>
      </c>
      <c r="Z231" s="4">
        <v>195</v>
      </c>
      <c r="AA231" s="4">
        <v>49</v>
      </c>
      <c r="AB231" s="4">
        <v>128</v>
      </c>
      <c r="AC231" s="4">
        <v>300</v>
      </c>
      <c r="AD231" s="4">
        <v>67</v>
      </c>
      <c r="AE231" s="4">
        <v>299</v>
      </c>
      <c r="AF231" s="4">
        <v>31</v>
      </c>
      <c r="AG231" s="4">
        <v>76</v>
      </c>
      <c r="AH231" s="4">
        <v>109</v>
      </c>
      <c r="AI231" s="4">
        <v>230</v>
      </c>
      <c r="AJ231" s="4">
        <v>142</v>
      </c>
      <c r="AK231" s="4">
        <v>46</v>
      </c>
      <c r="AL231" s="4">
        <v>189</v>
      </c>
      <c r="AM231" s="4">
        <v>105</v>
      </c>
      <c r="AN231" s="4">
        <v>1581</v>
      </c>
      <c r="AO231" s="4">
        <v>143</v>
      </c>
      <c r="AP231" s="4">
        <v>19</v>
      </c>
      <c r="AQ231" s="4">
        <v>71</v>
      </c>
      <c r="AR231" s="4">
        <v>48</v>
      </c>
      <c r="AS231" s="4">
        <v>113</v>
      </c>
      <c r="AT231" s="4">
        <v>612</v>
      </c>
      <c r="AU231" s="4">
        <v>277</v>
      </c>
      <c r="AV231" s="4">
        <v>16</v>
      </c>
      <c r="AW231" s="4">
        <v>220</v>
      </c>
      <c r="AX231" s="4">
        <v>248</v>
      </c>
      <c r="AY231" s="4">
        <v>16</v>
      </c>
      <c r="AZ231" s="4">
        <v>139</v>
      </c>
      <c r="BA231" s="4">
        <v>71</v>
      </c>
      <c r="BB231" s="4">
        <v>16</v>
      </c>
      <c r="BC231" s="4">
        <v>25</v>
      </c>
      <c r="BD231" s="4">
        <v>137</v>
      </c>
      <c r="BE231" s="4">
        <v>0</v>
      </c>
      <c r="BF231" s="4">
        <v>0</v>
      </c>
      <c r="BG231" s="4">
        <v>1</v>
      </c>
      <c r="BH231" s="4">
        <v>1</v>
      </c>
      <c r="BI231" s="4">
        <v>41</v>
      </c>
      <c r="BJ231" s="4">
        <v>0</v>
      </c>
      <c r="BK231" s="4">
        <v>12</v>
      </c>
      <c r="BL231" s="4">
        <v>5</v>
      </c>
      <c r="BM231" s="4">
        <v>1</v>
      </c>
      <c r="BN231" s="4">
        <v>0</v>
      </c>
      <c r="BO231" s="4">
        <f t="shared" si="44"/>
        <v>223</v>
      </c>
      <c r="BP231" s="4">
        <v>40</v>
      </c>
      <c r="BQ231" s="4">
        <f t="shared" si="45"/>
        <v>565</v>
      </c>
      <c r="BR231" s="27">
        <v>12225</v>
      </c>
      <c r="BS231" s="4">
        <f t="shared" si="46"/>
        <v>12225</v>
      </c>
      <c r="BT231" s="3">
        <v>0</v>
      </c>
      <c r="BU231" s="29">
        <v>37072</v>
      </c>
      <c r="BW231" s="4">
        <f t="shared" si="48"/>
        <v>142064</v>
      </c>
      <c r="BX231" s="22">
        <f t="shared" si="55"/>
        <v>7.9554694327292008E-2</v>
      </c>
      <c r="BY231" s="4">
        <v>5541</v>
      </c>
      <c r="BZ231" s="4">
        <f t="shared" si="54"/>
        <v>6684</v>
      </c>
      <c r="CA231" s="4">
        <f t="shared" si="56"/>
        <v>58026</v>
      </c>
      <c r="CD231" s="4">
        <f t="shared" si="49"/>
        <v>26974</v>
      </c>
      <c r="CE231" s="4">
        <f t="shared" si="50"/>
        <v>19241</v>
      </c>
      <c r="CF231" s="4">
        <f t="shared" si="51"/>
        <v>6959</v>
      </c>
      <c r="CG231" s="4">
        <f t="shared" si="52"/>
        <v>4895</v>
      </c>
      <c r="CH231" s="4">
        <f t="shared" si="53"/>
        <v>6019</v>
      </c>
      <c r="CZ231" s="70">
        <v>37043</v>
      </c>
      <c r="DA231" s="5">
        <f t="shared" ref="DA231:DA294" si="57">AVERAGE(BS196:BS231)</f>
        <v>11321.055555555555</v>
      </c>
      <c r="DB231" s="5">
        <f t="shared" si="47"/>
        <v>11838.666666666666</v>
      </c>
      <c r="DC231" s="72">
        <f t="shared" ref="DC231:DC294" si="58">BS231</f>
        <v>12225</v>
      </c>
    </row>
    <row r="232" spans="2:107" x14ac:dyDescent="0.3">
      <c r="B232" s="46">
        <v>37073</v>
      </c>
      <c r="C232" t="s">
        <v>462</v>
      </c>
      <c r="D232" s="4">
        <v>62</v>
      </c>
      <c r="E232" s="4">
        <v>244</v>
      </c>
      <c r="F232" s="4">
        <v>384</v>
      </c>
      <c r="G232" s="4">
        <v>56</v>
      </c>
      <c r="H232" s="4">
        <v>1809</v>
      </c>
      <c r="I232" s="4">
        <v>369</v>
      </c>
      <c r="J232" s="4">
        <v>58</v>
      </c>
      <c r="K232" s="4">
        <v>10</v>
      </c>
      <c r="L232" s="4">
        <v>278</v>
      </c>
      <c r="M232" s="4">
        <v>129</v>
      </c>
      <c r="N232" s="4">
        <v>166</v>
      </c>
      <c r="O232" s="4">
        <v>467</v>
      </c>
      <c r="P232" s="4">
        <v>227</v>
      </c>
      <c r="Q232" s="4">
        <v>111</v>
      </c>
      <c r="R232" s="4">
        <v>102</v>
      </c>
      <c r="S232" s="4">
        <v>102</v>
      </c>
      <c r="T232" s="4">
        <v>45</v>
      </c>
      <c r="U232" s="4">
        <v>57</v>
      </c>
      <c r="V232" s="4">
        <v>19</v>
      </c>
      <c r="W232" s="4">
        <v>111</v>
      </c>
      <c r="X232" s="4">
        <v>105</v>
      </c>
      <c r="Y232" s="4">
        <v>163</v>
      </c>
      <c r="Z232" s="4">
        <v>145</v>
      </c>
      <c r="AA232" s="4">
        <v>35</v>
      </c>
      <c r="AB232" s="4">
        <v>118</v>
      </c>
      <c r="AC232" s="4">
        <v>227</v>
      </c>
      <c r="AD232" s="4">
        <v>59</v>
      </c>
      <c r="AE232" s="4">
        <v>279</v>
      </c>
      <c r="AF232" s="4">
        <v>34</v>
      </c>
      <c r="AG232" s="4">
        <v>91</v>
      </c>
      <c r="AH232" s="4">
        <v>99</v>
      </c>
      <c r="AI232" s="4">
        <v>198</v>
      </c>
      <c r="AJ232" s="4">
        <v>115</v>
      </c>
      <c r="AK232" s="4">
        <v>29</v>
      </c>
      <c r="AL232" s="4">
        <v>158</v>
      </c>
      <c r="AM232" s="4">
        <v>107</v>
      </c>
      <c r="AN232" s="4">
        <v>1377</v>
      </c>
      <c r="AO232" s="4">
        <v>127</v>
      </c>
      <c r="AP232" s="4">
        <v>20</v>
      </c>
      <c r="AQ232" s="4">
        <v>53</v>
      </c>
      <c r="AR232" s="4">
        <v>34</v>
      </c>
      <c r="AS232" s="4">
        <v>98</v>
      </c>
      <c r="AT232" s="4">
        <v>534</v>
      </c>
      <c r="AU232" s="4">
        <v>211</v>
      </c>
      <c r="AV232" s="4">
        <v>15</v>
      </c>
      <c r="AW232" s="4">
        <v>181</v>
      </c>
      <c r="AX232" s="4">
        <v>241</v>
      </c>
      <c r="AY232" s="4">
        <v>15</v>
      </c>
      <c r="AZ232" s="4">
        <v>94</v>
      </c>
      <c r="BA232" s="4">
        <v>54</v>
      </c>
      <c r="BB232" s="4">
        <v>19</v>
      </c>
      <c r="BC232" s="4">
        <v>32</v>
      </c>
      <c r="BD232" s="4">
        <v>104</v>
      </c>
      <c r="BE232" s="4">
        <v>0</v>
      </c>
      <c r="BF232" s="4">
        <v>0</v>
      </c>
      <c r="BG232" s="4">
        <v>0</v>
      </c>
      <c r="BH232" s="4">
        <v>2</v>
      </c>
      <c r="BI232" s="4">
        <v>37</v>
      </c>
      <c r="BJ232" s="4">
        <v>2</v>
      </c>
      <c r="BK232" s="4">
        <v>13</v>
      </c>
      <c r="BL232" s="4">
        <v>2</v>
      </c>
      <c r="BM232" s="4">
        <v>1</v>
      </c>
      <c r="BN232" s="4">
        <v>0</v>
      </c>
      <c r="BO232" s="4">
        <f t="shared" si="44"/>
        <v>193</v>
      </c>
      <c r="BP232" s="4">
        <v>36</v>
      </c>
      <c r="BQ232" s="4">
        <f t="shared" si="45"/>
        <v>448</v>
      </c>
      <c r="BR232" s="27">
        <v>10518</v>
      </c>
      <c r="BS232" s="4">
        <f t="shared" si="46"/>
        <v>10518</v>
      </c>
      <c r="BT232" s="3">
        <v>0</v>
      </c>
      <c r="BU232" s="29">
        <v>37100</v>
      </c>
      <c r="BW232" s="4">
        <f t="shared" si="48"/>
        <v>138646</v>
      </c>
      <c r="BX232" s="22">
        <f t="shared" si="55"/>
        <v>4.8473940530566528E-2</v>
      </c>
      <c r="BY232" s="4">
        <v>6712</v>
      </c>
      <c r="BZ232" s="4">
        <f t="shared" si="54"/>
        <v>3806</v>
      </c>
      <c r="CA232" s="4">
        <f t="shared" si="56"/>
        <v>53370</v>
      </c>
      <c r="CD232" s="4">
        <f t="shared" si="49"/>
        <v>26172</v>
      </c>
      <c r="CE232" s="4">
        <f t="shared" si="50"/>
        <v>18725</v>
      </c>
      <c r="CF232" s="4">
        <f t="shared" si="51"/>
        <v>6778</v>
      </c>
      <c r="CG232" s="4">
        <f t="shared" si="52"/>
        <v>4737</v>
      </c>
      <c r="CH232" s="4">
        <f t="shared" si="53"/>
        <v>5951</v>
      </c>
      <c r="CZ232" s="70">
        <v>37073</v>
      </c>
      <c r="DA232" s="5">
        <f t="shared" si="57"/>
        <v>11290.055555555555</v>
      </c>
      <c r="DB232" s="5">
        <f t="shared" si="47"/>
        <v>11553.833333333334</v>
      </c>
      <c r="DC232" s="72">
        <f t="shared" si="58"/>
        <v>10518</v>
      </c>
    </row>
    <row r="233" spans="2:107" x14ac:dyDescent="0.3">
      <c r="B233" s="46">
        <v>37104</v>
      </c>
      <c r="C233" t="s">
        <v>438</v>
      </c>
      <c r="D233" s="4">
        <v>64</v>
      </c>
      <c r="E233" s="4">
        <v>207</v>
      </c>
      <c r="F233" s="4">
        <v>445</v>
      </c>
      <c r="G233" s="4">
        <v>55</v>
      </c>
      <c r="H233" s="4">
        <v>2029</v>
      </c>
      <c r="I233" s="4">
        <v>420</v>
      </c>
      <c r="J233" s="4">
        <v>55</v>
      </c>
      <c r="K233" s="4">
        <v>7</v>
      </c>
      <c r="L233" s="4">
        <v>315</v>
      </c>
      <c r="M233" s="4">
        <v>176</v>
      </c>
      <c r="N233" s="4">
        <v>168</v>
      </c>
      <c r="O233" s="4">
        <v>478</v>
      </c>
      <c r="P233" s="4">
        <v>239</v>
      </c>
      <c r="Q233" s="4">
        <v>111</v>
      </c>
      <c r="R233" s="4">
        <v>89</v>
      </c>
      <c r="S233" s="4">
        <v>121</v>
      </c>
      <c r="T233" s="4">
        <v>43</v>
      </c>
      <c r="U233" s="4">
        <v>85</v>
      </c>
      <c r="V233" s="4">
        <v>20</v>
      </c>
      <c r="W233" s="4">
        <v>118</v>
      </c>
      <c r="X233" s="4">
        <v>128</v>
      </c>
      <c r="Y233" s="4">
        <v>199</v>
      </c>
      <c r="Z233" s="4">
        <v>157</v>
      </c>
      <c r="AA233" s="4">
        <v>32</v>
      </c>
      <c r="AB233" s="4">
        <v>125</v>
      </c>
      <c r="AC233" s="4">
        <v>265</v>
      </c>
      <c r="AD233" s="4">
        <v>66</v>
      </c>
      <c r="AE233" s="4">
        <v>321</v>
      </c>
      <c r="AF233" s="4">
        <v>27</v>
      </c>
      <c r="AG233" s="4">
        <v>75</v>
      </c>
      <c r="AH233" s="4">
        <v>129</v>
      </c>
      <c r="AI233" s="4">
        <v>193</v>
      </c>
      <c r="AJ233" s="4">
        <v>112</v>
      </c>
      <c r="AK233" s="4">
        <v>38</v>
      </c>
      <c r="AL233" s="4">
        <v>159</v>
      </c>
      <c r="AM233" s="4">
        <v>91</v>
      </c>
      <c r="AN233" s="4">
        <v>1531</v>
      </c>
      <c r="AO233" s="4">
        <v>149</v>
      </c>
      <c r="AP233" s="4">
        <v>10</v>
      </c>
      <c r="AQ233" s="4">
        <v>68</v>
      </c>
      <c r="AR233" s="4">
        <v>38</v>
      </c>
      <c r="AS233" s="4">
        <v>100</v>
      </c>
      <c r="AT233" s="4">
        <v>592</v>
      </c>
      <c r="AU233" s="4">
        <v>282</v>
      </c>
      <c r="AV233" s="4">
        <v>26</v>
      </c>
      <c r="AW233" s="4">
        <v>200</v>
      </c>
      <c r="AX233" s="4">
        <v>251</v>
      </c>
      <c r="AY233" s="4">
        <v>19</v>
      </c>
      <c r="AZ233" s="4">
        <v>168</v>
      </c>
      <c r="BA233" s="4">
        <v>61</v>
      </c>
      <c r="BB233" s="4">
        <v>18</v>
      </c>
      <c r="BC233" s="4">
        <v>31</v>
      </c>
      <c r="BD233" s="4">
        <v>122</v>
      </c>
      <c r="BE233" s="4">
        <v>0</v>
      </c>
      <c r="BF233" s="4">
        <v>0</v>
      </c>
      <c r="BG233" s="4">
        <v>3</v>
      </c>
      <c r="BH233" s="4">
        <v>1</v>
      </c>
      <c r="BI233" s="4">
        <v>47</v>
      </c>
      <c r="BJ233" s="4">
        <v>1</v>
      </c>
      <c r="BK233" s="4">
        <v>12</v>
      </c>
      <c r="BL233" s="4">
        <v>6</v>
      </c>
      <c r="BM233" s="4">
        <v>0</v>
      </c>
      <c r="BN233" s="4">
        <v>0</v>
      </c>
      <c r="BO233" s="4">
        <f t="shared" si="44"/>
        <v>223</v>
      </c>
      <c r="BP233" s="4">
        <v>42</v>
      </c>
      <c r="BQ233" s="4">
        <f t="shared" si="45"/>
        <v>504</v>
      </c>
      <c r="BR233" s="27">
        <v>11644</v>
      </c>
      <c r="BS233" s="4">
        <f t="shared" si="46"/>
        <v>11644</v>
      </c>
      <c r="BT233" s="3">
        <v>0</v>
      </c>
      <c r="BU233" s="29">
        <v>37128</v>
      </c>
      <c r="BW233" s="4">
        <f t="shared" si="48"/>
        <v>138530</v>
      </c>
      <c r="BX233" s="22">
        <f t="shared" si="55"/>
        <v>4.2998366197607218E-2</v>
      </c>
      <c r="BY233" s="4">
        <v>10643</v>
      </c>
      <c r="BZ233" s="4">
        <f t="shared" si="54"/>
        <v>1001</v>
      </c>
      <c r="CA233" s="4">
        <f t="shared" si="56"/>
        <v>53005</v>
      </c>
      <c r="CD233" s="4">
        <f t="shared" si="49"/>
        <v>25943</v>
      </c>
      <c r="CE233" s="4">
        <f t="shared" si="50"/>
        <v>18736</v>
      </c>
      <c r="CF233" s="4">
        <f t="shared" si="51"/>
        <v>6810</v>
      </c>
      <c r="CG233" s="4">
        <f t="shared" si="52"/>
        <v>4757</v>
      </c>
      <c r="CH233" s="4">
        <f t="shared" si="53"/>
        <v>5973</v>
      </c>
      <c r="CZ233" s="70">
        <v>37104</v>
      </c>
      <c r="DA233" s="5">
        <f t="shared" si="57"/>
        <v>11209.194444444445</v>
      </c>
      <c r="DB233" s="5">
        <f t="shared" si="47"/>
        <v>11544.166666666666</v>
      </c>
      <c r="DC233" s="72">
        <f t="shared" si="58"/>
        <v>11644</v>
      </c>
    </row>
    <row r="234" spans="2:107" x14ac:dyDescent="0.3">
      <c r="B234" s="46">
        <v>37135</v>
      </c>
      <c r="C234" t="s">
        <v>439</v>
      </c>
      <c r="D234" s="4">
        <v>66</v>
      </c>
      <c r="E234" s="4">
        <v>349</v>
      </c>
      <c r="F234" s="4">
        <v>570</v>
      </c>
      <c r="G234" s="4">
        <v>74</v>
      </c>
      <c r="H234" s="4">
        <v>2588</v>
      </c>
      <c r="I234" s="4">
        <v>500</v>
      </c>
      <c r="J234" s="4">
        <v>68</v>
      </c>
      <c r="K234" s="4">
        <v>20</v>
      </c>
      <c r="L234" s="4">
        <v>386</v>
      </c>
      <c r="M234" s="4">
        <v>216</v>
      </c>
      <c r="N234" s="4">
        <v>246</v>
      </c>
      <c r="O234" s="4">
        <v>605</v>
      </c>
      <c r="P234" s="4">
        <v>307</v>
      </c>
      <c r="Q234" s="4">
        <v>145</v>
      </c>
      <c r="R234" s="4">
        <v>116</v>
      </c>
      <c r="S234" s="4">
        <v>141</v>
      </c>
      <c r="T234" s="4">
        <v>64</v>
      </c>
      <c r="U234" s="4">
        <v>92</v>
      </c>
      <c r="V234" s="4">
        <v>36</v>
      </c>
      <c r="W234" s="4">
        <v>111</v>
      </c>
      <c r="X234" s="4">
        <v>173</v>
      </c>
      <c r="Y234" s="4">
        <v>245</v>
      </c>
      <c r="Z234" s="4">
        <v>222</v>
      </c>
      <c r="AA234" s="4">
        <v>37</v>
      </c>
      <c r="AB234" s="4">
        <v>149</v>
      </c>
      <c r="AC234" s="4">
        <v>336</v>
      </c>
      <c r="AD234" s="4">
        <v>83</v>
      </c>
      <c r="AE234" s="4">
        <v>333</v>
      </c>
      <c r="AF234" s="4">
        <v>31</v>
      </c>
      <c r="AG234" s="4">
        <v>139</v>
      </c>
      <c r="AH234" s="4">
        <v>149</v>
      </c>
      <c r="AI234" s="4">
        <v>247</v>
      </c>
      <c r="AJ234" s="4">
        <v>139</v>
      </c>
      <c r="AK234" s="4">
        <v>38</v>
      </c>
      <c r="AL234" s="4">
        <v>227</v>
      </c>
      <c r="AM234" s="4">
        <v>119</v>
      </c>
      <c r="AN234" s="4">
        <v>1943</v>
      </c>
      <c r="AO234" s="4">
        <v>173</v>
      </c>
      <c r="AP234" s="4">
        <v>21</v>
      </c>
      <c r="AQ234" s="4">
        <v>79</v>
      </c>
      <c r="AR234" s="4">
        <v>57</v>
      </c>
      <c r="AS234" s="4">
        <v>133</v>
      </c>
      <c r="AT234" s="4">
        <v>734</v>
      </c>
      <c r="AU234" s="4">
        <v>337</v>
      </c>
      <c r="AV234" s="4">
        <v>27</v>
      </c>
      <c r="AW234" s="4">
        <v>264</v>
      </c>
      <c r="AX234" s="4">
        <v>292</v>
      </c>
      <c r="AY234" s="4">
        <v>25</v>
      </c>
      <c r="AZ234" s="4">
        <v>191</v>
      </c>
      <c r="BA234" s="4">
        <v>74</v>
      </c>
      <c r="BB234" s="4">
        <v>15</v>
      </c>
      <c r="BC234" s="4">
        <v>23</v>
      </c>
      <c r="BD234" s="4">
        <v>162</v>
      </c>
      <c r="BE234" s="4">
        <v>0</v>
      </c>
      <c r="BF234" s="4">
        <v>0</v>
      </c>
      <c r="BG234" s="4">
        <v>0</v>
      </c>
      <c r="BH234" s="4">
        <v>4</v>
      </c>
      <c r="BI234" s="4">
        <v>39</v>
      </c>
      <c r="BJ234" s="4">
        <v>0</v>
      </c>
      <c r="BK234" s="4">
        <v>16</v>
      </c>
      <c r="BL234" s="4">
        <v>8</v>
      </c>
      <c r="BM234" s="4">
        <v>0</v>
      </c>
      <c r="BN234" s="4">
        <v>0</v>
      </c>
      <c r="BO234" s="4">
        <f t="shared" si="44"/>
        <v>252</v>
      </c>
      <c r="BP234" s="4">
        <v>65</v>
      </c>
      <c r="BQ234" s="4">
        <f t="shared" si="45"/>
        <v>671</v>
      </c>
      <c r="BR234" s="27">
        <v>14720</v>
      </c>
      <c r="BS234" s="4">
        <f t="shared" si="46"/>
        <v>14720</v>
      </c>
      <c r="BT234" s="3">
        <v>0</v>
      </c>
      <c r="BU234" s="29">
        <v>37163</v>
      </c>
      <c r="BW234" s="4">
        <f t="shared" si="48"/>
        <v>136784</v>
      </c>
      <c r="BX234" s="22">
        <f t="shared" si="55"/>
        <v>-6.7314884068810921E-3</v>
      </c>
      <c r="BY234" s="4">
        <v>8825</v>
      </c>
      <c r="BZ234" s="4">
        <f t="shared" si="54"/>
        <v>5895</v>
      </c>
      <c r="CA234" s="4">
        <f t="shared" si="56"/>
        <v>51907</v>
      </c>
      <c r="CD234" s="4">
        <f t="shared" si="49"/>
        <v>25399</v>
      </c>
      <c r="CE234" s="4">
        <f t="shared" si="50"/>
        <v>18514</v>
      </c>
      <c r="CF234" s="4">
        <f t="shared" si="51"/>
        <v>6688</v>
      </c>
      <c r="CG234" s="4">
        <f t="shared" si="52"/>
        <v>4753</v>
      </c>
      <c r="CH234" s="4">
        <f t="shared" si="53"/>
        <v>5895</v>
      </c>
      <c r="CZ234" s="70">
        <v>37135</v>
      </c>
      <c r="DA234" s="5">
        <f t="shared" si="57"/>
        <v>11266.638888888889</v>
      </c>
      <c r="DB234" s="5">
        <f t="shared" si="47"/>
        <v>11398.666666666666</v>
      </c>
      <c r="DC234" s="72">
        <f t="shared" si="58"/>
        <v>14720</v>
      </c>
    </row>
    <row r="235" spans="2:107" x14ac:dyDescent="0.3">
      <c r="B235" s="46">
        <v>37165</v>
      </c>
      <c r="C235" t="s">
        <v>440</v>
      </c>
      <c r="D235" s="4">
        <v>48</v>
      </c>
      <c r="E235" s="4">
        <v>283</v>
      </c>
      <c r="F235" s="4">
        <v>406</v>
      </c>
      <c r="G235" s="4">
        <v>54</v>
      </c>
      <c r="H235" s="4">
        <v>1875</v>
      </c>
      <c r="I235" s="4">
        <v>362</v>
      </c>
      <c r="J235" s="4">
        <v>58</v>
      </c>
      <c r="K235" s="4">
        <v>11</v>
      </c>
      <c r="L235" s="4">
        <v>338</v>
      </c>
      <c r="M235" s="4">
        <v>152</v>
      </c>
      <c r="N235" s="4">
        <v>172</v>
      </c>
      <c r="O235" s="4">
        <v>447</v>
      </c>
      <c r="P235" s="4">
        <v>271</v>
      </c>
      <c r="Q235" s="4">
        <v>119</v>
      </c>
      <c r="R235" s="4">
        <v>70</v>
      </c>
      <c r="S235" s="4">
        <v>87</v>
      </c>
      <c r="T235" s="4">
        <v>42</v>
      </c>
      <c r="U235" s="4">
        <v>67</v>
      </c>
      <c r="V235" s="4">
        <v>28</v>
      </c>
      <c r="W235" s="4">
        <v>71</v>
      </c>
      <c r="X235" s="4">
        <v>103</v>
      </c>
      <c r="Y235" s="4">
        <v>161</v>
      </c>
      <c r="Z235" s="4">
        <v>160</v>
      </c>
      <c r="AA235" s="4">
        <v>30</v>
      </c>
      <c r="AB235" s="4">
        <v>108</v>
      </c>
      <c r="AC235" s="4">
        <v>241</v>
      </c>
      <c r="AD235" s="4">
        <v>60</v>
      </c>
      <c r="AE235" s="4">
        <v>267</v>
      </c>
      <c r="AF235" s="4">
        <v>38</v>
      </c>
      <c r="AG235" s="4">
        <v>76</v>
      </c>
      <c r="AH235" s="4">
        <v>108</v>
      </c>
      <c r="AI235" s="4">
        <v>185</v>
      </c>
      <c r="AJ235" s="4">
        <v>133</v>
      </c>
      <c r="AK235" s="4">
        <v>48</v>
      </c>
      <c r="AL235" s="4">
        <v>155</v>
      </c>
      <c r="AM235" s="4">
        <v>79</v>
      </c>
      <c r="AN235" s="4">
        <v>1449</v>
      </c>
      <c r="AO235" s="4">
        <v>134</v>
      </c>
      <c r="AP235" s="4">
        <v>13</v>
      </c>
      <c r="AQ235" s="4">
        <v>53</v>
      </c>
      <c r="AR235" s="4">
        <v>47</v>
      </c>
      <c r="AS235" s="4">
        <v>114</v>
      </c>
      <c r="AT235" s="4">
        <v>519</v>
      </c>
      <c r="AU235" s="4">
        <v>204</v>
      </c>
      <c r="AV235" s="4">
        <v>25</v>
      </c>
      <c r="AW235" s="4">
        <v>151</v>
      </c>
      <c r="AX235" s="4">
        <v>295</v>
      </c>
      <c r="AY235" s="4">
        <v>17</v>
      </c>
      <c r="AZ235" s="4">
        <v>120</v>
      </c>
      <c r="BA235" s="4">
        <v>53</v>
      </c>
      <c r="BB235" s="4">
        <v>20</v>
      </c>
      <c r="BC235" s="4">
        <v>30</v>
      </c>
      <c r="BD235" s="4">
        <v>149</v>
      </c>
      <c r="BE235" s="4">
        <v>0</v>
      </c>
      <c r="BF235" s="4">
        <v>0</v>
      </c>
      <c r="BG235" s="4">
        <v>0</v>
      </c>
      <c r="BH235" s="4">
        <v>3</v>
      </c>
      <c r="BI235" s="4">
        <v>38</v>
      </c>
      <c r="BJ235" s="4">
        <v>0</v>
      </c>
      <c r="BK235" s="4">
        <v>9</v>
      </c>
      <c r="BL235" s="4">
        <v>2</v>
      </c>
      <c r="BM235" s="4">
        <v>0</v>
      </c>
      <c r="BN235" s="4">
        <v>1</v>
      </c>
      <c r="BO235" s="4">
        <f t="shared" ref="BO235:BO298" si="59">SUM(BC235:BN235)</f>
        <v>232</v>
      </c>
      <c r="BP235" s="4">
        <v>66</v>
      </c>
      <c r="BQ235" s="4">
        <f t="shared" ref="BQ235:BQ298" si="60">BR235-SUM(D235:BN235,BP235)</f>
        <v>411</v>
      </c>
      <c r="BR235" s="27">
        <v>10836</v>
      </c>
      <c r="BS235" s="4">
        <f t="shared" si="46"/>
        <v>10836</v>
      </c>
      <c r="BT235" s="3">
        <v>0</v>
      </c>
      <c r="BU235" s="29">
        <v>37191</v>
      </c>
      <c r="BW235" s="4">
        <f t="shared" si="48"/>
        <v>135996</v>
      </c>
      <c r="BX235" s="22">
        <f t="shared" si="55"/>
        <v>-2.2054752162688818E-2</v>
      </c>
      <c r="BY235" s="4">
        <v>9583</v>
      </c>
      <c r="BZ235" s="4">
        <f t="shared" si="54"/>
        <v>1253</v>
      </c>
      <c r="CA235" s="4">
        <f t="shared" si="56"/>
        <v>50291</v>
      </c>
      <c r="CD235" s="4">
        <f t="shared" si="49"/>
        <v>25050</v>
      </c>
      <c r="CE235" s="4">
        <f t="shared" si="50"/>
        <v>18415</v>
      </c>
      <c r="CF235" s="4">
        <f t="shared" si="51"/>
        <v>6650</v>
      </c>
      <c r="CG235" s="4">
        <f t="shared" si="52"/>
        <v>4780</v>
      </c>
      <c r="CH235" s="4">
        <f t="shared" si="53"/>
        <v>5833</v>
      </c>
      <c r="CZ235" s="70">
        <v>37165</v>
      </c>
      <c r="DA235" s="5">
        <f t="shared" si="57"/>
        <v>11159.805555555555</v>
      </c>
      <c r="DB235" s="5">
        <f t="shared" si="47"/>
        <v>11333</v>
      </c>
      <c r="DC235" s="72">
        <f t="shared" si="58"/>
        <v>10836</v>
      </c>
    </row>
    <row r="236" spans="2:107" x14ac:dyDescent="0.3">
      <c r="B236" s="46">
        <v>37196</v>
      </c>
      <c r="C236" t="s">
        <v>441</v>
      </c>
      <c r="D236" s="4">
        <v>57</v>
      </c>
      <c r="E236" s="4">
        <v>232</v>
      </c>
      <c r="F236" s="4">
        <v>327</v>
      </c>
      <c r="G236" s="4">
        <v>45</v>
      </c>
      <c r="H236" s="4">
        <v>1555</v>
      </c>
      <c r="I236" s="4">
        <v>309</v>
      </c>
      <c r="J236" s="4">
        <v>46</v>
      </c>
      <c r="K236" s="4">
        <v>6</v>
      </c>
      <c r="L236" s="4">
        <v>241</v>
      </c>
      <c r="M236" s="4">
        <v>119</v>
      </c>
      <c r="N236" s="4">
        <v>118</v>
      </c>
      <c r="O236" s="4">
        <v>358</v>
      </c>
      <c r="P236" s="4">
        <v>180</v>
      </c>
      <c r="Q236" s="4">
        <v>83</v>
      </c>
      <c r="R236" s="4">
        <v>55</v>
      </c>
      <c r="S236" s="4">
        <v>66</v>
      </c>
      <c r="T236" s="4">
        <v>30</v>
      </c>
      <c r="U236" s="4">
        <v>59</v>
      </c>
      <c r="V236" s="4">
        <v>19</v>
      </c>
      <c r="W236" s="4">
        <v>78</v>
      </c>
      <c r="X236" s="4">
        <v>105</v>
      </c>
      <c r="Y236" s="4">
        <v>121</v>
      </c>
      <c r="Z236" s="4">
        <v>116</v>
      </c>
      <c r="AA236" s="4">
        <v>22</v>
      </c>
      <c r="AB236" s="4">
        <v>90</v>
      </c>
      <c r="AC236" s="4">
        <v>187</v>
      </c>
      <c r="AD236" s="4">
        <v>43</v>
      </c>
      <c r="AE236" s="4">
        <v>230</v>
      </c>
      <c r="AF236" s="4">
        <v>24</v>
      </c>
      <c r="AG236" s="4">
        <v>73</v>
      </c>
      <c r="AH236" s="4">
        <v>73</v>
      </c>
      <c r="AI236" s="4">
        <v>145</v>
      </c>
      <c r="AJ236" s="4">
        <v>110</v>
      </c>
      <c r="AK236" s="4">
        <v>26</v>
      </c>
      <c r="AL236" s="4">
        <v>119</v>
      </c>
      <c r="AM236" s="4">
        <v>73</v>
      </c>
      <c r="AN236" s="4">
        <v>1149</v>
      </c>
      <c r="AO236" s="4">
        <v>93</v>
      </c>
      <c r="AP236" s="4">
        <v>14</v>
      </c>
      <c r="AQ236" s="4">
        <v>37</v>
      </c>
      <c r="AR236" s="4">
        <v>29</v>
      </c>
      <c r="AS236" s="4">
        <v>68</v>
      </c>
      <c r="AT236" s="4">
        <v>406</v>
      </c>
      <c r="AU236" s="4">
        <v>162</v>
      </c>
      <c r="AV236" s="4">
        <v>12</v>
      </c>
      <c r="AW236" s="4">
        <v>136</v>
      </c>
      <c r="AX236" s="4">
        <v>267</v>
      </c>
      <c r="AY236" s="4">
        <v>7</v>
      </c>
      <c r="AZ236" s="4">
        <v>86</v>
      </c>
      <c r="BA236" s="4">
        <v>49</v>
      </c>
      <c r="BB236" s="4">
        <v>8</v>
      </c>
      <c r="BC236" s="4">
        <v>20</v>
      </c>
      <c r="BD236" s="4">
        <v>97</v>
      </c>
      <c r="BE236" s="4">
        <v>0</v>
      </c>
      <c r="BF236" s="4">
        <v>0</v>
      </c>
      <c r="BG236" s="4">
        <v>1</v>
      </c>
      <c r="BH236" s="4">
        <v>2</v>
      </c>
      <c r="BI236" s="4">
        <v>26</v>
      </c>
      <c r="BJ236" s="4">
        <v>0</v>
      </c>
      <c r="BK236" s="4">
        <v>6</v>
      </c>
      <c r="BL236" s="4">
        <v>1</v>
      </c>
      <c r="BM236" s="4">
        <v>3</v>
      </c>
      <c r="BN236" s="4">
        <v>0</v>
      </c>
      <c r="BO236" s="4">
        <f t="shared" si="59"/>
        <v>156</v>
      </c>
      <c r="BP236" s="4">
        <v>35</v>
      </c>
      <c r="BQ236" s="4">
        <f t="shared" si="60"/>
        <v>347</v>
      </c>
      <c r="BR236" s="27">
        <v>8601</v>
      </c>
      <c r="BS236" s="4">
        <f t="shared" si="46"/>
        <v>8601</v>
      </c>
      <c r="BT236" s="3">
        <v>0</v>
      </c>
      <c r="BU236" s="29">
        <v>37219</v>
      </c>
      <c r="BW236" s="4">
        <f t="shared" si="48"/>
        <v>135917</v>
      </c>
      <c r="BX236" s="22">
        <f t="shared" si="55"/>
        <v>-2.8831313593231989E-2</v>
      </c>
      <c r="BY236" s="4">
        <v>6630</v>
      </c>
      <c r="BZ236" s="4">
        <f t="shared" si="54"/>
        <v>1971</v>
      </c>
      <c r="CA236" s="4">
        <f t="shared" si="56"/>
        <v>47397</v>
      </c>
      <c r="CD236" s="4">
        <f t="shared" si="49"/>
        <v>24873</v>
      </c>
      <c r="CE236" s="4">
        <f t="shared" si="50"/>
        <v>18381</v>
      </c>
      <c r="CF236" s="4">
        <f t="shared" si="51"/>
        <v>6631</v>
      </c>
      <c r="CG236" s="4">
        <f t="shared" si="52"/>
        <v>4826</v>
      </c>
      <c r="CH236" s="4">
        <f t="shared" si="53"/>
        <v>5850</v>
      </c>
      <c r="CZ236" s="70">
        <v>37196</v>
      </c>
      <c r="DA236" s="5">
        <f t="shared" si="57"/>
        <v>11147.055555555555</v>
      </c>
      <c r="DB236" s="5">
        <f t="shared" si="47"/>
        <v>11326.416666666666</v>
      </c>
      <c r="DC236" s="72">
        <f t="shared" si="58"/>
        <v>8601</v>
      </c>
    </row>
    <row r="237" spans="2:107" x14ac:dyDescent="0.3">
      <c r="B237" s="46">
        <v>37226</v>
      </c>
      <c r="C237" t="s">
        <v>442</v>
      </c>
      <c r="D237" s="4">
        <v>42</v>
      </c>
      <c r="E237" s="4">
        <v>249</v>
      </c>
      <c r="F237" s="4">
        <v>362</v>
      </c>
      <c r="G237" s="4">
        <v>56</v>
      </c>
      <c r="H237" s="4">
        <v>1808</v>
      </c>
      <c r="I237" s="4">
        <v>338</v>
      </c>
      <c r="J237" s="4">
        <v>39</v>
      </c>
      <c r="K237" s="4">
        <v>14</v>
      </c>
      <c r="L237" s="4">
        <v>293</v>
      </c>
      <c r="M237" s="4">
        <v>134</v>
      </c>
      <c r="N237" s="4">
        <v>174</v>
      </c>
      <c r="O237" s="4">
        <v>448</v>
      </c>
      <c r="P237" s="4">
        <v>230</v>
      </c>
      <c r="Q237" s="4">
        <v>78</v>
      </c>
      <c r="R237" s="4">
        <v>71</v>
      </c>
      <c r="S237" s="4">
        <v>81</v>
      </c>
      <c r="T237" s="4">
        <v>47</v>
      </c>
      <c r="U237" s="4">
        <v>59</v>
      </c>
      <c r="V237" s="4">
        <v>23</v>
      </c>
      <c r="W237" s="4">
        <v>83</v>
      </c>
      <c r="X237" s="4">
        <v>110</v>
      </c>
      <c r="Y237" s="4">
        <v>167</v>
      </c>
      <c r="Z237" s="4">
        <v>147</v>
      </c>
      <c r="AA237" s="4">
        <v>33</v>
      </c>
      <c r="AB237" s="4">
        <v>105</v>
      </c>
      <c r="AC237" s="4">
        <v>220</v>
      </c>
      <c r="AD237" s="4">
        <v>56</v>
      </c>
      <c r="AE237" s="4">
        <v>245</v>
      </c>
      <c r="AF237" s="4">
        <v>38</v>
      </c>
      <c r="AG237" s="4">
        <v>93</v>
      </c>
      <c r="AH237" s="4">
        <v>96</v>
      </c>
      <c r="AI237" s="4">
        <v>181</v>
      </c>
      <c r="AJ237" s="4">
        <v>115</v>
      </c>
      <c r="AK237" s="4">
        <v>31</v>
      </c>
      <c r="AL237" s="4">
        <v>131</v>
      </c>
      <c r="AM237" s="4">
        <v>78</v>
      </c>
      <c r="AN237" s="4">
        <v>1568</v>
      </c>
      <c r="AO237" s="4">
        <v>121</v>
      </c>
      <c r="AP237" s="4">
        <v>9</v>
      </c>
      <c r="AQ237" s="4">
        <v>56</v>
      </c>
      <c r="AR237" s="4">
        <v>43</v>
      </c>
      <c r="AS237" s="4">
        <v>117</v>
      </c>
      <c r="AT237" s="4">
        <v>466</v>
      </c>
      <c r="AU237" s="4">
        <v>223</v>
      </c>
      <c r="AV237" s="4">
        <v>18</v>
      </c>
      <c r="AW237" s="4">
        <v>152</v>
      </c>
      <c r="AX237" s="4">
        <v>293</v>
      </c>
      <c r="AY237" s="4">
        <v>14</v>
      </c>
      <c r="AZ237" s="4">
        <v>111</v>
      </c>
      <c r="BA237" s="4">
        <v>37</v>
      </c>
      <c r="BB237" s="4">
        <v>11</v>
      </c>
      <c r="BC237" s="4">
        <v>20</v>
      </c>
      <c r="BD237" s="4">
        <v>120</v>
      </c>
      <c r="BE237" s="4">
        <v>0</v>
      </c>
      <c r="BF237" s="4">
        <v>0</v>
      </c>
      <c r="BG237" s="4">
        <v>0</v>
      </c>
      <c r="BH237" s="4">
        <v>0</v>
      </c>
      <c r="BI237" s="4">
        <v>29</v>
      </c>
      <c r="BJ237" s="4">
        <v>0</v>
      </c>
      <c r="BK237" s="4">
        <v>6</v>
      </c>
      <c r="BL237" s="4">
        <v>2</v>
      </c>
      <c r="BM237" s="4">
        <v>0</v>
      </c>
      <c r="BN237" s="4">
        <v>1</v>
      </c>
      <c r="BO237" s="4">
        <f t="shared" si="59"/>
        <v>178</v>
      </c>
      <c r="BP237" s="4">
        <v>38</v>
      </c>
      <c r="BQ237" s="4">
        <f t="shared" si="60"/>
        <v>425</v>
      </c>
      <c r="BR237" s="27">
        <v>10355</v>
      </c>
      <c r="BS237" s="4">
        <f t="shared" si="46"/>
        <v>10355</v>
      </c>
      <c r="BT237" s="3">
        <v>0</v>
      </c>
      <c r="BU237" s="29">
        <v>37254</v>
      </c>
      <c r="BW237" s="4">
        <f t="shared" si="48"/>
        <v>137940</v>
      </c>
      <c r="BX237" s="22">
        <f t="shared" si="55"/>
        <v>-1.983912685103606E-2</v>
      </c>
      <c r="BY237" s="4">
        <v>7771</v>
      </c>
      <c r="BZ237" s="4">
        <f t="shared" si="54"/>
        <v>2584</v>
      </c>
      <c r="CA237" s="4">
        <f t="shared" si="56"/>
        <v>50654</v>
      </c>
      <c r="CD237" s="4">
        <f t="shared" si="49"/>
        <v>25099</v>
      </c>
      <c r="CE237" s="4">
        <f t="shared" si="50"/>
        <v>18765</v>
      </c>
      <c r="CF237" s="4">
        <f t="shared" si="51"/>
        <v>6708</v>
      </c>
      <c r="CG237" s="4">
        <f t="shared" si="52"/>
        <v>4898</v>
      </c>
      <c r="CH237" s="4">
        <f t="shared" si="53"/>
        <v>5969</v>
      </c>
      <c r="CZ237" s="70">
        <v>37226</v>
      </c>
      <c r="DA237" s="5">
        <f t="shared" si="57"/>
        <v>11211.083333333334</v>
      </c>
      <c r="DB237" s="5">
        <f t="shared" si="47"/>
        <v>11495</v>
      </c>
      <c r="DC237" s="72">
        <f t="shared" si="58"/>
        <v>10355</v>
      </c>
    </row>
    <row r="238" spans="2:107" x14ac:dyDescent="0.3">
      <c r="B238" s="46">
        <v>37257</v>
      </c>
      <c r="C238" t="s">
        <v>443</v>
      </c>
      <c r="D238" s="4">
        <v>40</v>
      </c>
      <c r="E238" s="4">
        <v>200</v>
      </c>
      <c r="F238" s="4">
        <v>310</v>
      </c>
      <c r="G238" s="4">
        <v>38</v>
      </c>
      <c r="H238" s="4">
        <v>1562</v>
      </c>
      <c r="I238" s="4">
        <v>289</v>
      </c>
      <c r="J238" s="4">
        <v>44</v>
      </c>
      <c r="K238" s="4">
        <v>12</v>
      </c>
      <c r="L238" s="4">
        <v>273</v>
      </c>
      <c r="M238" s="4">
        <v>117</v>
      </c>
      <c r="N238" s="4">
        <v>138</v>
      </c>
      <c r="O238" s="4">
        <v>408</v>
      </c>
      <c r="P238" s="4">
        <v>203</v>
      </c>
      <c r="Q238" s="4">
        <v>64</v>
      </c>
      <c r="R238" s="4">
        <v>43</v>
      </c>
      <c r="S238" s="4">
        <v>77</v>
      </c>
      <c r="T238" s="4">
        <v>32</v>
      </c>
      <c r="U238" s="4">
        <v>72</v>
      </c>
      <c r="V238" s="4">
        <v>25</v>
      </c>
      <c r="W238" s="4">
        <v>61</v>
      </c>
      <c r="X238" s="4">
        <v>94</v>
      </c>
      <c r="Y238" s="4">
        <v>118</v>
      </c>
      <c r="Z238" s="4">
        <v>103</v>
      </c>
      <c r="AA238" s="4">
        <v>17</v>
      </c>
      <c r="AB238" s="4">
        <v>73</v>
      </c>
      <c r="AC238" s="4">
        <v>219</v>
      </c>
      <c r="AD238" s="4">
        <v>39</v>
      </c>
      <c r="AE238" s="4">
        <v>238</v>
      </c>
      <c r="AF238" s="4">
        <v>22</v>
      </c>
      <c r="AG238" s="4">
        <v>54</v>
      </c>
      <c r="AH238" s="4">
        <v>81</v>
      </c>
      <c r="AI238" s="4">
        <v>174</v>
      </c>
      <c r="AJ238" s="4">
        <v>102</v>
      </c>
      <c r="AK238" s="4">
        <v>26</v>
      </c>
      <c r="AL238" s="4">
        <v>126</v>
      </c>
      <c r="AM238" s="4">
        <v>74</v>
      </c>
      <c r="AN238" s="4">
        <v>1307</v>
      </c>
      <c r="AO238" s="4">
        <v>99</v>
      </c>
      <c r="AP238" s="4">
        <v>11</v>
      </c>
      <c r="AQ238" s="4">
        <v>53</v>
      </c>
      <c r="AR238" s="4">
        <v>32</v>
      </c>
      <c r="AS238" s="4">
        <v>107</v>
      </c>
      <c r="AT238" s="4">
        <v>412</v>
      </c>
      <c r="AU238" s="4">
        <v>150</v>
      </c>
      <c r="AV238" s="4">
        <v>13</v>
      </c>
      <c r="AW238" s="4">
        <v>136</v>
      </c>
      <c r="AX238" s="4">
        <v>301</v>
      </c>
      <c r="AY238" s="4">
        <v>7</v>
      </c>
      <c r="AZ238" s="4">
        <v>86</v>
      </c>
      <c r="BA238" s="4">
        <v>43</v>
      </c>
      <c r="BB238" s="4">
        <v>11</v>
      </c>
      <c r="BC238" s="4">
        <v>17</v>
      </c>
      <c r="BD238" s="4">
        <v>93</v>
      </c>
      <c r="BE238" s="4">
        <v>0</v>
      </c>
      <c r="BF238" s="4">
        <v>0</v>
      </c>
      <c r="BG238" s="4">
        <v>0</v>
      </c>
      <c r="BH238" s="4">
        <v>0</v>
      </c>
      <c r="BI238" s="4">
        <v>12</v>
      </c>
      <c r="BJ238" s="4">
        <v>0</v>
      </c>
      <c r="BK238" s="4">
        <v>4</v>
      </c>
      <c r="BL238" s="4">
        <v>3</v>
      </c>
      <c r="BM238" s="4">
        <v>0</v>
      </c>
      <c r="BN238" s="4">
        <v>2</v>
      </c>
      <c r="BO238" s="4">
        <f t="shared" si="59"/>
        <v>131</v>
      </c>
      <c r="BP238" s="4">
        <v>15</v>
      </c>
      <c r="BQ238" s="4">
        <f t="shared" si="60"/>
        <v>313</v>
      </c>
      <c r="BR238" s="27">
        <v>8795</v>
      </c>
      <c r="BS238" s="4">
        <f t="shared" si="46"/>
        <v>8795</v>
      </c>
      <c r="BT238" s="3">
        <v>0</v>
      </c>
      <c r="BU238" s="29">
        <v>37282</v>
      </c>
      <c r="BW238" s="4">
        <f t="shared" si="48"/>
        <v>128531</v>
      </c>
      <c r="BX238" s="22">
        <f t="shared" si="55"/>
        <v>-0.10330128786504622</v>
      </c>
      <c r="BY238" s="4">
        <v>7920</v>
      </c>
      <c r="BZ238" s="4">
        <f t="shared" si="54"/>
        <v>875</v>
      </c>
      <c r="CA238" s="4">
        <f t="shared" si="56"/>
        <v>40038</v>
      </c>
      <c r="CD238" s="4">
        <f t="shared" si="49"/>
        <v>23158</v>
      </c>
      <c r="CE238" s="4">
        <f t="shared" si="50"/>
        <v>17561</v>
      </c>
      <c r="CF238" s="4">
        <f t="shared" si="51"/>
        <v>6261</v>
      </c>
      <c r="CG238" s="4">
        <f t="shared" si="52"/>
        <v>4560</v>
      </c>
      <c r="CH238" s="4">
        <f t="shared" si="53"/>
        <v>5595</v>
      </c>
      <c r="CZ238" s="70">
        <v>37257</v>
      </c>
      <c r="DA238" s="5">
        <f t="shared" si="57"/>
        <v>11093.555555555555</v>
      </c>
      <c r="DB238" s="5">
        <f t="shared" si="47"/>
        <v>10710.916666666666</v>
      </c>
      <c r="DC238" s="72">
        <f t="shared" si="58"/>
        <v>8795</v>
      </c>
    </row>
    <row r="239" spans="2:107" x14ac:dyDescent="0.3">
      <c r="B239" s="46">
        <v>37288</v>
      </c>
      <c r="C239" t="s">
        <v>444</v>
      </c>
      <c r="D239" s="4">
        <v>61</v>
      </c>
      <c r="E239" s="4">
        <v>218</v>
      </c>
      <c r="F239" s="4">
        <v>276</v>
      </c>
      <c r="G239" s="4">
        <v>44</v>
      </c>
      <c r="H239" s="4">
        <v>1514</v>
      </c>
      <c r="I239" s="4">
        <v>296</v>
      </c>
      <c r="J239" s="4">
        <v>39</v>
      </c>
      <c r="K239" s="4">
        <v>12</v>
      </c>
      <c r="L239" s="4">
        <v>282</v>
      </c>
      <c r="M239" s="4">
        <v>120</v>
      </c>
      <c r="N239" s="4">
        <v>115</v>
      </c>
      <c r="O239" s="4">
        <v>383</v>
      </c>
      <c r="P239" s="4">
        <v>181</v>
      </c>
      <c r="Q239" s="4">
        <v>77</v>
      </c>
      <c r="R239" s="4">
        <v>62</v>
      </c>
      <c r="S239" s="4">
        <v>58</v>
      </c>
      <c r="T239" s="4">
        <v>29</v>
      </c>
      <c r="U239" s="4">
        <v>48</v>
      </c>
      <c r="V239" s="4">
        <v>25</v>
      </c>
      <c r="W239" s="4">
        <v>82</v>
      </c>
      <c r="X239" s="4">
        <v>85</v>
      </c>
      <c r="Y239" s="4">
        <v>123</v>
      </c>
      <c r="Z239" s="4">
        <v>113</v>
      </c>
      <c r="AA239" s="4">
        <v>20</v>
      </c>
      <c r="AB239" s="4">
        <v>93</v>
      </c>
      <c r="AC239" s="4">
        <v>208</v>
      </c>
      <c r="AD239" s="4">
        <v>37</v>
      </c>
      <c r="AE239" s="4">
        <v>205</v>
      </c>
      <c r="AF239" s="4">
        <v>20</v>
      </c>
      <c r="AG239" s="4">
        <v>56</v>
      </c>
      <c r="AH239" s="4">
        <v>68</v>
      </c>
      <c r="AI239" s="4">
        <v>143</v>
      </c>
      <c r="AJ239" s="4">
        <v>98</v>
      </c>
      <c r="AK239" s="4">
        <v>23</v>
      </c>
      <c r="AL239" s="4">
        <v>124</v>
      </c>
      <c r="AM239" s="4">
        <v>73</v>
      </c>
      <c r="AN239" s="4">
        <v>1243</v>
      </c>
      <c r="AO239" s="4">
        <v>97</v>
      </c>
      <c r="AP239" s="4">
        <v>8</v>
      </c>
      <c r="AQ239" s="4">
        <v>46</v>
      </c>
      <c r="AR239" s="4">
        <v>38</v>
      </c>
      <c r="AS239" s="4">
        <v>73</v>
      </c>
      <c r="AT239" s="4">
        <v>384</v>
      </c>
      <c r="AU239" s="4">
        <v>187</v>
      </c>
      <c r="AV239" s="4">
        <v>13</v>
      </c>
      <c r="AW239" s="4">
        <v>119</v>
      </c>
      <c r="AX239" s="4">
        <v>355</v>
      </c>
      <c r="AY239" s="4">
        <v>15</v>
      </c>
      <c r="AZ239" s="4">
        <v>80</v>
      </c>
      <c r="BA239" s="4">
        <v>45</v>
      </c>
      <c r="BB239" s="4">
        <v>9</v>
      </c>
      <c r="BC239" s="4">
        <v>15</v>
      </c>
      <c r="BD239" s="4">
        <v>86</v>
      </c>
      <c r="BE239" s="4">
        <v>0</v>
      </c>
      <c r="BF239" s="4">
        <v>0</v>
      </c>
      <c r="BG239" s="4">
        <v>0</v>
      </c>
      <c r="BH239" s="4">
        <v>2</v>
      </c>
      <c r="BI239" s="4">
        <v>20</v>
      </c>
      <c r="BJ239" s="4">
        <v>0</v>
      </c>
      <c r="BK239" s="4">
        <v>7</v>
      </c>
      <c r="BL239" s="4">
        <v>1</v>
      </c>
      <c r="BM239" s="4">
        <v>0</v>
      </c>
      <c r="BN239" s="4">
        <v>1</v>
      </c>
      <c r="BO239" s="4">
        <f t="shared" si="59"/>
        <v>132</v>
      </c>
      <c r="BP239" s="4">
        <v>19</v>
      </c>
      <c r="BQ239" s="4">
        <f t="shared" si="60"/>
        <v>252</v>
      </c>
      <c r="BR239" s="27">
        <v>8526</v>
      </c>
      <c r="BS239" s="4">
        <f t="shared" si="46"/>
        <v>8526</v>
      </c>
      <c r="BT239" s="3">
        <v>0</v>
      </c>
      <c r="BU239" s="29">
        <v>37310</v>
      </c>
      <c r="BW239" s="4">
        <f t="shared" si="48"/>
        <v>127848</v>
      </c>
      <c r="BX239" s="22">
        <f t="shared" si="55"/>
        <v>-0.10193243841274524</v>
      </c>
      <c r="BY239" s="4">
        <v>3398</v>
      </c>
      <c r="BZ239" s="4">
        <f t="shared" si="54"/>
        <v>5128</v>
      </c>
      <c r="CA239" s="4">
        <f t="shared" si="56"/>
        <v>40470</v>
      </c>
      <c r="CD239" s="4">
        <f t="shared" si="49"/>
        <v>22926</v>
      </c>
      <c r="CE239" s="4">
        <f t="shared" si="50"/>
        <v>17573</v>
      </c>
      <c r="CF239" s="4">
        <f t="shared" si="51"/>
        <v>6162</v>
      </c>
      <c r="CG239" s="4">
        <f t="shared" si="52"/>
        <v>4531</v>
      </c>
      <c r="CH239" s="4">
        <f t="shared" si="53"/>
        <v>5560</v>
      </c>
      <c r="CZ239" s="70">
        <v>37288</v>
      </c>
      <c r="DA239" s="5">
        <f t="shared" si="57"/>
        <v>11059.277777777777</v>
      </c>
      <c r="DB239" s="5">
        <f t="shared" si="47"/>
        <v>10654</v>
      </c>
      <c r="DC239" s="72">
        <f t="shared" si="58"/>
        <v>8526</v>
      </c>
    </row>
    <row r="240" spans="2:107" x14ac:dyDescent="0.3">
      <c r="B240" s="46">
        <v>37316</v>
      </c>
      <c r="C240" t="s">
        <v>445</v>
      </c>
      <c r="D240" s="4">
        <v>61</v>
      </c>
      <c r="E240" s="4">
        <v>245</v>
      </c>
      <c r="F240" s="4">
        <v>387</v>
      </c>
      <c r="G240" s="4">
        <v>44</v>
      </c>
      <c r="H240" s="4">
        <v>1950</v>
      </c>
      <c r="I240" s="4">
        <v>356</v>
      </c>
      <c r="J240" s="4">
        <v>43</v>
      </c>
      <c r="K240" s="4">
        <v>8</v>
      </c>
      <c r="L240" s="4">
        <v>312</v>
      </c>
      <c r="M240" s="4">
        <v>156</v>
      </c>
      <c r="N240" s="4">
        <v>173</v>
      </c>
      <c r="O240" s="4">
        <v>454</v>
      </c>
      <c r="P240" s="4">
        <v>213</v>
      </c>
      <c r="Q240" s="4">
        <v>92</v>
      </c>
      <c r="R240" s="4">
        <v>73</v>
      </c>
      <c r="S240" s="4">
        <v>98</v>
      </c>
      <c r="T240" s="4">
        <v>37</v>
      </c>
      <c r="U240" s="4">
        <v>75</v>
      </c>
      <c r="V240" s="4">
        <v>30</v>
      </c>
      <c r="W240" s="4">
        <v>67</v>
      </c>
      <c r="X240" s="4">
        <v>97</v>
      </c>
      <c r="Y240" s="4">
        <v>142</v>
      </c>
      <c r="Z240" s="4">
        <v>140</v>
      </c>
      <c r="AA240" s="4">
        <v>45</v>
      </c>
      <c r="AB240" s="4">
        <v>89</v>
      </c>
      <c r="AC240" s="4">
        <v>259</v>
      </c>
      <c r="AD240" s="4">
        <v>62</v>
      </c>
      <c r="AE240" s="4">
        <v>300</v>
      </c>
      <c r="AF240" s="4">
        <v>19</v>
      </c>
      <c r="AG240" s="4">
        <v>75</v>
      </c>
      <c r="AH240" s="4">
        <v>86</v>
      </c>
      <c r="AI240" s="4">
        <v>173</v>
      </c>
      <c r="AJ240" s="4">
        <v>123</v>
      </c>
      <c r="AK240" s="4">
        <v>33</v>
      </c>
      <c r="AL240" s="4">
        <v>149</v>
      </c>
      <c r="AM240" s="4">
        <v>74</v>
      </c>
      <c r="AN240" s="4">
        <v>1612</v>
      </c>
      <c r="AO240" s="4">
        <v>129</v>
      </c>
      <c r="AP240" s="4">
        <v>11</v>
      </c>
      <c r="AQ240" s="4">
        <v>44</v>
      </c>
      <c r="AR240" s="4">
        <v>47</v>
      </c>
      <c r="AS240" s="4">
        <v>107</v>
      </c>
      <c r="AT240" s="4">
        <v>492</v>
      </c>
      <c r="AU240" s="4">
        <v>200</v>
      </c>
      <c r="AV240" s="4">
        <v>18</v>
      </c>
      <c r="AW240" s="4">
        <v>154</v>
      </c>
      <c r="AX240" s="4">
        <v>413</v>
      </c>
      <c r="AY240" s="4">
        <v>13</v>
      </c>
      <c r="AZ240" s="4">
        <v>85</v>
      </c>
      <c r="BA240" s="4">
        <v>65</v>
      </c>
      <c r="BB240" s="4">
        <v>11</v>
      </c>
      <c r="BC240" s="4">
        <v>26</v>
      </c>
      <c r="BD240" s="4">
        <v>112</v>
      </c>
      <c r="BE240" s="4">
        <v>1</v>
      </c>
      <c r="BF240" s="4">
        <v>0</v>
      </c>
      <c r="BG240" s="4">
        <v>0</v>
      </c>
      <c r="BH240" s="4">
        <v>0</v>
      </c>
      <c r="BI240" s="4">
        <v>22</v>
      </c>
      <c r="BJ240" s="4">
        <v>0</v>
      </c>
      <c r="BK240" s="4">
        <v>5</v>
      </c>
      <c r="BL240" s="4">
        <v>2</v>
      </c>
      <c r="BM240" s="4">
        <v>2</v>
      </c>
      <c r="BN240" s="4">
        <v>0</v>
      </c>
      <c r="BO240" s="4">
        <f t="shared" si="59"/>
        <v>170</v>
      </c>
      <c r="BP240" s="4">
        <v>27</v>
      </c>
      <c r="BQ240" s="4">
        <f t="shared" si="60"/>
        <v>300</v>
      </c>
      <c r="BR240" s="27">
        <v>10638</v>
      </c>
      <c r="BS240" s="4">
        <f t="shared" si="46"/>
        <v>10638</v>
      </c>
      <c r="BT240" s="3">
        <v>0</v>
      </c>
      <c r="BU240" s="29">
        <v>37345</v>
      </c>
      <c r="BW240" s="4">
        <f t="shared" si="48"/>
        <v>125876</v>
      </c>
      <c r="BX240" s="22">
        <f t="shared" si="55"/>
        <v>-0.12902444593594098</v>
      </c>
      <c r="BY240" s="4">
        <v>7937</v>
      </c>
      <c r="BZ240" s="4">
        <f t="shared" si="54"/>
        <v>2701</v>
      </c>
      <c r="CA240" s="4">
        <f t="shared" si="56"/>
        <v>38151</v>
      </c>
      <c r="CD240" s="4">
        <f t="shared" si="49"/>
        <v>22433</v>
      </c>
      <c r="CE240" s="4">
        <f t="shared" si="50"/>
        <v>17452</v>
      </c>
      <c r="CF240" s="4">
        <f t="shared" si="51"/>
        <v>6052</v>
      </c>
      <c r="CG240" s="4">
        <f t="shared" si="52"/>
        <v>4481</v>
      </c>
      <c r="CH240" s="4">
        <f t="shared" si="53"/>
        <v>5458</v>
      </c>
      <c r="CZ240" s="70">
        <v>37316</v>
      </c>
      <c r="DA240" s="5">
        <f t="shared" si="57"/>
        <v>11081.833333333334</v>
      </c>
      <c r="DB240" s="5">
        <f t="shared" si="47"/>
        <v>10489.666666666666</v>
      </c>
      <c r="DC240" s="72">
        <f t="shared" si="58"/>
        <v>10638</v>
      </c>
    </row>
    <row r="241" spans="2:107" x14ac:dyDescent="0.3">
      <c r="B241" s="46">
        <v>37347</v>
      </c>
      <c r="C241" t="s">
        <v>446</v>
      </c>
      <c r="D241" s="4">
        <v>59</v>
      </c>
      <c r="E241" s="4">
        <v>231</v>
      </c>
      <c r="F241" s="4">
        <v>277</v>
      </c>
      <c r="G241" s="4">
        <v>35</v>
      </c>
      <c r="H241" s="4">
        <v>1488</v>
      </c>
      <c r="I241" s="4">
        <v>286</v>
      </c>
      <c r="J241" s="4">
        <v>40</v>
      </c>
      <c r="K241" s="4">
        <v>13</v>
      </c>
      <c r="L241" s="4">
        <v>257</v>
      </c>
      <c r="M241" s="4">
        <v>126</v>
      </c>
      <c r="N241" s="4">
        <v>130</v>
      </c>
      <c r="O241" s="4">
        <v>366</v>
      </c>
      <c r="P241" s="4">
        <v>168</v>
      </c>
      <c r="Q241" s="4">
        <v>69</v>
      </c>
      <c r="R241" s="4">
        <v>66</v>
      </c>
      <c r="S241" s="4">
        <v>84</v>
      </c>
      <c r="T241" s="4">
        <v>39</v>
      </c>
      <c r="U241" s="4">
        <v>46</v>
      </c>
      <c r="V241" s="4">
        <v>31</v>
      </c>
      <c r="W241" s="4">
        <v>60</v>
      </c>
      <c r="X241" s="4">
        <v>59</v>
      </c>
      <c r="Y241" s="4">
        <v>126</v>
      </c>
      <c r="Z241" s="4">
        <v>107</v>
      </c>
      <c r="AA241" s="4">
        <v>27</v>
      </c>
      <c r="AB241" s="4">
        <v>82</v>
      </c>
      <c r="AC241" s="4">
        <v>198</v>
      </c>
      <c r="AD241" s="4">
        <v>44</v>
      </c>
      <c r="AE241" s="4">
        <v>208</v>
      </c>
      <c r="AF241" s="4">
        <v>25</v>
      </c>
      <c r="AG241" s="4">
        <v>62</v>
      </c>
      <c r="AH241" s="4">
        <v>84</v>
      </c>
      <c r="AI241" s="4">
        <v>147</v>
      </c>
      <c r="AJ241" s="4">
        <v>96</v>
      </c>
      <c r="AK241" s="4">
        <v>42</v>
      </c>
      <c r="AL241" s="4">
        <v>114</v>
      </c>
      <c r="AM241" s="4">
        <v>69</v>
      </c>
      <c r="AN241" s="4">
        <v>1275</v>
      </c>
      <c r="AO241" s="4">
        <v>90</v>
      </c>
      <c r="AP241" s="4">
        <v>11</v>
      </c>
      <c r="AQ241" s="4">
        <v>66</v>
      </c>
      <c r="AR241" s="4">
        <v>29</v>
      </c>
      <c r="AS241" s="4">
        <v>78</v>
      </c>
      <c r="AT241" s="4">
        <v>458</v>
      </c>
      <c r="AU241" s="4">
        <v>185</v>
      </c>
      <c r="AV241" s="4">
        <v>12</v>
      </c>
      <c r="AW241" s="4">
        <v>116</v>
      </c>
      <c r="AX241" s="4">
        <v>356</v>
      </c>
      <c r="AY241" s="4">
        <v>9</v>
      </c>
      <c r="AZ241" s="4">
        <v>80</v>
      </c>
      <c r="BA241" s="4">
        <v>37</v>
      </c>
      <c r="BB241" s="4">
        <v>9</v>
      </c>
      <c r="BC241" s="4">
        <v>17</v>
      </c>
      <c r="BD241" s="4">
        <v>77</v>
      </c>
      <c r="BE241" s="4">
        <v>0</v>
      </c>
      <c r="BF241" s="4">
        <v>0</v>
      </c>
      <c r="BG241" s="4">
        <v>0</v>
      </c>
      <c r="BH241" s="4">
        <v>1</v>
      </c>
      <c r="BI241" s="4">
        <v>29</v>
      </c>
      <c r="BJ241" s="4">
        <v>0</v>
      </c>
      <c r="BK241" s="4">
        <v>5</v>
      </c>
      <c r="BL241" s="4">
        <v>4</v>
      </c>
      <c r="BM241" s="4">
        <v>0</v>
      </c>
      <c r="BN241" s="4">
        <v>1</v>
      </c>
      <c r="BO241" s="4">
        <f t="shared" si="59"/>
        <v>134</v>
      </c>
      <c r="BP241" s="4">
        <v>10</v>
      </c>
      <c r="BQ241" s="4">
        <f t="shared" si="60"/>
        <v>187</v>
      </c>
      <c r="BR241" s="27">
        <v>8503</v>
      </c>
      <c r="BS241" s="4">
        <f t="shared" si="46"/>
        <v>8503</v>
      </c>
      <c r="BT241" s="3">
        <v>0</v>
      </c>
      <c r="BU241" s="29">
        <v>37373</v>
      </c>
      <c r="BW241" s="4">
        <f t="shared" si="48"/>
        <v>124595</v>
      </c>
      <c r="BX241" s="22">
        <f t="shared" si="55"/>
        <v>-0.12107253206168256</v>
      </c>
      <c r="BY241" s="4">
        <v>6889</v>
      </c>
      <c r="BZ241" s="4">
        <f t="shared" si="54"/>
        <v>1614</v>
      </c>
      <c r="CA241" s="4">
        <f t="shared" si="56"/>
        <v>37211</v>
      </c>
      <c r="CD241" s="4">
        <f t="shared" si="49"/>
        <v>22012</v>
      </c>
      <c r="CE241" s="4">
        <f t="shared" si="50"/>
        <v>17314</v>
      </c>
      <c r="CF241" s="4">
        <f t="shared" si="51"/>
        <v>6046</v>
      </c>
      <c r="CG241" s="4">
        <f t="shared" si="52"/>
        <v>4458</v>
      </c>
      <c r="CH241" s="4">
        <f t="shared" si="53"/>
        <v>5380</v>
      </c>
      <c r="CZ241" s="70">
        <v>37347</v>
      </c>
      <c r="DA241" s="5">
        <f t="shared" si="57"/>
        <v>11060.75</v>
      </c>
      <c r="DB241" s="5">
        <f t="shared" si="47"/>
        <v>10382.916666666666</v>
      </c>
      <c r="DC241" s="72">
        <f t="shared" si="58"/>
        <v>8503</v>
      </c>
    </row>
    <row r="242" spans="2:107" x14ac:dyDescent="0.3">
      <c r="B242" s="46">
        <v>37377</v>
      </c>
      <c r="C242" t="s">
        <v>447</v>
      </c>
      <c r="D242" s="4">
        <v>40</v>
      </c>
      <c r="E242" s="4">
        <v>236</v>
      </c>
      <c r="F242" s="4">
        <v>287</v>
      </c>
      <c r="G242" s="4">
        <v>53</v>
      </c>
      <c r="H242" s="4">
        <v>1461</v>
      </c>
      <c r="I242" s="4">
        <v>257</v>
      </c>
      <c r="J242" s="4">
        <v>43</v>
      </c>
      <c r="K242" s="4">
        <v>6</v>
      </c>
      <c r="L242" s="4">
        <v>261</v>
      </c>
      <c r="M242" s="4">
        <v>99</v>
      </c>
      <c r="N242" s="4">
        <v>134</v>
      </c>
      <c r="O242" s="4">
        <v>373</v>
      </c>
      <c r="P242" s="4">
        <v>171</v>
      </c>
      <c r="Q242" s="4">
        <v>92</v>
      </c>
      <c r="R242" s="4">
        <v>61</v>
      </c>
      <c r="S242" s="4">
        <v>81</v>
      </c>
      <c r="T242" s="4">
        <v>33</v>
      </c>
      <c r="U242" s="4">
        <v>55</v>
      </c>
      <c r="V242" s="4">
        <v>14</v>
      </c>
      <c r="W242" s="4">
        <v>67</v>
      </c>
      <c r="X242" s="4">
        <v>76</v>
      </c>
      <c r="Y242" s="4">
        <v>114</v>
      </c>
      <c r="Z242" s="4">
        <v>87</v>
      </c>
      <c r="AA242" s="4">
        <v>26</v>
      </c>
      <c r="AB242" s="4">
        <v>95</v>
      </c>
      <c r="AC242" s="4">
        <v>178</v>
      </c>
      <c r="AD242" s="4">
        <v>52</v>
      </c>
      <c r="AE242" s="4">
        <v>212</v>
      </c>
      <c r="AF242" s="4">
        <v>21</v>
      </c>
      <c r="AG242" s="4">
        <v>44</v>
      </c>
      <c r="AH242" s="4">
        <v>60</v>
      </c>
      <c r="AI242" s="4">
        <v>148</v>
      </c>
      <c r="AJ242" s="4">
        <v>96</v>
      </c>
      <c r="AK242" s="4">
        <v>19</v>
      </c>
      <c r="AL242" s="4">
        <v>108</v>
      </c>
      <c r="AM242" s="4">
        <v>66</v>
      </c>
      <c r="AN242" s="4">
        <v>1232</v>
      </c>
      <c r="AO242" s="4">
        <v>80</v>
      </c>
      <c r="AP242" s="4">
        <v>7</v>
      </c>
      <c r="AQ242" s="4">
        <v>38</v>
      </c>
      <c r="AR242" s="4">
        <v>25</v>
      </c>
      <c r="AS242" s="4">
        <v>72</v>
      </c>
      <c r="AT242" s="4">
        <v>398</v>
      </c>
      <c r="AU242" s="4">
        <v>186</v>
      </c>
      <c r="AV242" s="4">
        <v>4</v>
      </c>
      <c r="AW242" s="4">
        <v>126</v>
      </c>
      <c r="AX242" s="4">
        <v>353</v>
      </c>
      <c r="AY242" s="4">
        <v>10</v>
      </c>
      <c r="AZ242" s="4">
        <v>75</v>
      </c>
      <c r="BA242" s="4">
        <v>52</v>
      </c>
      <c r="BB242" s="4">
        <v>11</v>
      </c>
      <c r="BC242" s="4">
        <v>16</v>
      </c>
      <c r="BD242" s="4">
        <v>103</v>
      </c>
      <c r="BE242" s="4">
        <v>0</v>
      </c>
      <c r="BF242" s="4">
        <v>0</v>
      </c>
      <c r="BG242" s="4">
        <v>1</v>
      </c>
      <c r="BH242" s="4">
        <v>2</v>
      </c>
      <c r="BI242" s="4">
        <v>19</v>
      </c>
      <c r="BJ242" s="4">
        <v>0</v>
      </c>
      <c r="BK242" s="4">
        <v>6</v>
      </c>
      <c r="BL242" s="4">
        <v>3</v>
      </c>
      <c r="BM242" s="4">
        <v>0</v>
      </c>
      <c r="BN242" s="4">
        <v>1</v>
      </c>
      <c r="BO242" s="4">
        <f t="shared" si="59"/>
        <v>151</v>
      </c>
      <c r="BP242" s="4">
        <v>48</v>
      </c>
      <c r="BQ242" s="4">
        <f t="shared" si="60"/>
        <v>205</v>
      </c>
      <c r="BR242" s="27">
        <v>8299</v>
      </c>
      <c r="BS242" s="4">
        <f t="shared" si="46"/>
        <v>8299</v>
      </c>
      <c r="BT242" s="3">
        <v>0</v>
      </c>
      <c r="BU242" s="29">
        <v>37401</v>
      </c>
      <c r="BW242" s="4">
        <f t="shared" si="48"/>
        <v>123660</v>
      </c>
      <c r="BX242" s="22">
        <f t="shared" si="55"/>
        <v>-0.12381762142629393</v>
      </c>
      <c r="BY242" s="4">
        <v>6911</v>
      </c>
      <c r="BZ242" s="4">
        <f t="shared" si="54"/>
        <v>1388</v>
      </c>
      <c r="CA242" s="4">
        <f t="shared" si="56"/>
        <v>34900</v>
      </c>
      <c r="CD242" s="4">
        <f t="shared" si="49"/>
        <v>21733</v>
      </c>
      <c r="CE242" s="4">
        <f t="shared" si="50"/>
        <v>17267</v>
      </c>
      <c r="CF242" s="4">
        <f t="shared" si="51"/>
        <v>6007</v>
      </c>
      <c r="CG242" s="4">
        <f t="shared" si="52"/>
        <v>4452</v>
      </c>
      <c r="CH242" s="4">
        <f t="shared" si="53"/>
        <v>5358</v>
      </c>
      <c r="CZ242" s="70">
        <v>37377</v>
      </c>
      <c r="DA242" s="5">
        <f t="shared" si="57"/>
        <v>10969.861111111111</v>
      </c>
      <c r="DB242" s="5">
        <f t="shared" si="47"/>
        <v>10305</v>
      </c>
      <c r="DC242" s="72">
        <f t="shared" si="58"/>
        <v>8299</v>
      </c>
    </row>
    <row r="243" spans="2:107" x14ac:dyDescent="0.3">
      <c r="B243" s="46">
        <v>37408</v>
      </c>
      <c r="C243" t="s">
        <v>448</v>
      </c>
      <c r="D243" s="4">
        <v>54</v>
      </c>
      <c r="E243" s="4">
        <v>288</v>
      </c>
      <c r="F243" s="4">
        <v>413</v>
      </c>
      <c r="G243" s="4">
        <v>77</v>
      </c>
      <c r="H243" s="4">
        <v>2237</v>
      </c>
      <c r="I243" s="4">
        <v>423</v>
      </c>
      <c r="J243" s="4">
        <v>52</v>
      </c>
      <c r="K243" s="4">
        <v>11</v>
      </c>
      <c r="L243" s="4">
        <v>363</v>
      </c>
      <c r="M243" s="4">
        <v>147</v>
      </c>
      <c r="N243" s="4">
        <v>191</v>
      </c>
      <c r="O243" s="4">
        <v>528</v>
      </c>
      <c r="P243" s="4">
        <v>245</v>
      </c>
      <c r="Q243" s="4">
        <v>98</v>
      </c>
      <c r="R243" s="4">
        <v>101</v>
      </c>
      <c r="S243" s="4">
        <v>102</v>
      </c>
      <c r="T243" s="4">
        <v>58</v>
      </c>
      <c r="U243" s="4">
        <v>66</v>
      </c>
      <c r="V243" s="4">
        <v>41</v>
      </c>
      <c r="W243" s="4">
        <v>91</v>
      </c>
      <c r="X243" s="4">
        <v>119</v>
      </c>
      <c r="Y243" s="4">
        <v>186</v>
      </c>
      <c r="Z243" s="4">
        <v>165</v>
      </c>
      <c r="AA243" s="4">
        <v>36</v>
      </c>
      <c r="AB243" s="4">
        <v>125</v>
      </c>
      <c r="AC243" s="4">
        <v>289</v>
      </c>
      <c r="AD243" s="4">
        <v>67</v>
      </c>
      <c r="AE243" s="4">
        <v>253</v>
      </c>
      <c r="AF243" s="4">
        <v>36</v>
      </c>
      <c r="AG243" s="4">
        <v>93</v>
      </c>
      <c r="AH243" s="4">
        <v>121</v>
      </c>
      <c r="AI243" s="4">
        <v>209</v>
      </c>
      <c r="AJ243" s="4">
        <v>145</v>
      </c>
      <c r="AK243" s="4">
        <v>46</v>
      </c>
      <c r="AL243" s="4">
        <v>152</v>
      </c>
      <c r="AM243" s="4">
        <v>120</v>
      </c>
      <c r="AN243" s="4">
        <v>1612</v>
      </c>
      <c r="AO243" s="4">
        <v>141</v>
      </c>
      <c r="AP243" s="4">
        <v>15</v>
      </c>
      <c r="AQ243" s="4">
        <v>74</v>
      </c>
      <c r="AR243" s="4">
        <v>47</v>
      </c>
      <c r="AS243" s="4">
        <v>106</v>
      </c>
      <c r="AT243" s="4">
        <v>538</v>
      </c>
      <c r="AU243" s="4">
        <v>287</v>
      </c>
      <c r="AV243" s="4">
        <v>20</v>
      </c>
      <c r="AW243" s="4">
        <v>184</v>
      </c>
      <c r="AX243" s="4">
        <v>355</v>
      </c>
      <c r="AY243" s="4">
        <v>23</v>
      </c>
      <c r="AZ243" s="4">
        <v>130</v>
      </c>
      <c r="BA243" s="4">
        <v>74</v>
      </c>
      <c r="BB243" s="4">
        <v>15</v>
      </c>
      <c r="BC243" s="4">
        <v>15</v>
      </c>
      <c r="BD243" s="4">
        <v>105</v>
      </c>
      <c r="BE243" s="4">
        <v>0</v>
      </c>
      <c r="BF243" s="4">
        <v>0</v>
      </c>
      <c r="BG243" s="4">
        <v>0</v>
      </c>
      <c r="BH243" s="4">
        <v>3</v>
      </c>
      <c r="BI243" s="4">
        <v>37</v>
      </c>
      <c r="BJ243" s="4">
        <v>2</v>
      </c>
      <c r="BK243" s="4">
        <v>8</v>
      </c>
      <c r="BL243" s="4">
        <v>6</v>
      </c>
      <c r="BM243" s="4">
        <v>0</v>
      </c>
      <c r="BN243" s="4">
        <v>2</v>
      </c>
      <c r="BO243" s="4">
        <f t="shared" si="59"/>
        <v>178</v>
      </c>
      <c r="BP243" s="4">
        <v>17</v>
      </c>
      <c r="BQ243" s="4">
        <f t="shared" si="60"/>
        <v>283</v>
      </c>
      <c r="BR243" s="27">
        <v>11847</v>
      </c>
      <c r="BS243" s="4">
        <f t="shared" si="46"/>
        <v>11847</v>
      </c>
      <c r="BT243" s="3">
        <v>0</v>
      </c>
      <c r="BU243" s="29">
        <v>37436</v>
      </c>
      <c r="BW243" s="4">
        <f t="shared" si="48"/>
        <v>123282</v>
      </c>
      <c r="BX243" s="22">
        <f t="shared" si="55"/>
        <v>-0.13220801892104972</v>
      </c>
      <c r="BY243" s="4">
        <v>6140</v>
      </c>
      <c r="BZ243" s="4">
        <f t="shared" si="54"/>
        <v>5707</v>
      </c>
      <c r="CA243" s="4">
        <f t="shared" si="56"/>
        <v>33923</v>
      </c>
      <c r="CD243" s="4">
        <f t="shared" si="49"/>
        <v>21876</v>
      </c>
      <c r="CE243" s="4">
        <f t="shared" si="50"/>
        <v>17298</v>
      </c>
      <c r="CF243" s="4">
        <f t="shared" si="51"/>
        <v>5933</v>
      </c>
      <c r="CG243" s="4">
        <f t="shared" si="52"/>
        <v>4444</v>
      </c>
      <c r="CH243" s="4">
        <f t="shared" si="53"/>
        <v>5315</v>
      </c>
      <c r="CZ243" s="70">
        <v>37408</v>
      </c>
      <c r="DA243" s="5">
        <f t="shared" si="57"/>
        <v>11026.138888888889</v>
      </c>
      <c r="DB243" s="5">
        <f t="shared" si="47"/>
        <v>10273.5</v>
      </c>
      <c r="DC243" s="72">
        <f t="shared" si="58"/>
        <v>11847</v>
      </c>
    </row>
    <row r="244" spans="2:107" x14ac:dyDescent="0.3">
      <c r="B244" s="46">
        <v>37438</v>
      </c>
      <c r="C244" t="s">
        <v>462</v>
      </c>
      <c r="D244" s="4">
        <v>46</v>
      </c>
      <c r="E244" s="4">
        <v>183</v>
      </c>
      <c r="F244" s="4">
        <v>323</v>
      </c>
      <c r="G244" s="4">
        <v>44</v>
      </c>
      <c r="H244" s="4">
        <v>1930</v>
      </c>
      <c r="I244" s="4">
        <v>304</v>
      </c>
      <c r="J244" s="4">
        <v>52</v>
      </c>
      <c r="K244" s="4">
        <v>10</v>
      </c>
      <c r="L244" s="4">
        <v>267</v>
      </c>
      <c r="M244" s="4">
        <v>147</v>
      </c>
      <c r="N244" s="4">
        <v>125</v>
      </c>
      <c r="O244" s="4">
        <v>395</v>
      </c>
      <c r="P244" s="4">
        <v>211</v>
      </c>
      <c r="Q244" s="4">
        <v>93</v>
      </c>
      <c r="R244" s="4">
        <v>61</v>
      </c>
      <c r="S244" s="4">
        <v>76</v>
      </c>
      <c r="T244" s="4">
        <v>39</v>
      </c>
      <c r="U244" s="4">
        <v>64</v>
      </c>
      <c r="V244" s="4">
        <v>27</v>
      </c>
      <c r="W244" s="4">
        <v>80</v>
      </c>
      <c r="X244" s="4">
        <v>120</v>
      </c>
      <c r="Y244" s="4">
        <v>150</v>
      </c>
      <c r="Z244" s="4">
        <v>129</v>
      </c>
      <c r="AA244" s="4">
        <v>34</v>
      </c>
      <c r="AB244" s="4">
        <v>128</v>
      </c>
      <c r="AC244" s="4">
        <v>223</v>
      </c>
      <c r="AD244" s="4">
        <v>57</v>
      </c>
      <c r="AE244" s="4">
        <v>196</v>
      </c>
      <c r="AF244" s="4">
        <v>20</v>
      </c>
      <c r="AG244" s="4">
        <v>74</v>
      </c>
      <c r="AH244" s="4">
        <v>81</v>
      </c>
      <c r="AI244" s="4">
        <v>188</v>
      </c>
      <c r="AJ244" s="4">
        <v>105</v>
      </c>
      <c r="AK244" s="4">
        <v>35</v>
      </c>
      <c r="AL244" s="4">
        <v>164</v>
      </c>
      <c r="AM244" s="4">
        <v>64</v>
      </c>
      <c r="AN244" s="4">
        <v>1288</v>
      </c>
      <c r="AO244" s="4">
        <v>114</v>
      </c>
      <c r="AP244" s="4">
        <v>16</v>
      </c>
      <c r="AQ244" s="4">
        <v>44</v>
      </c>
      <c r="AR244" s="4">
        <v>48</v>
      </c>
      <c r="AS244" s="4">
        <v>77</v>
      </c>
      <c r="AT244" s="4">
        <v>474</v>
      </c>
      <c r="AU244" s="4">
        <v>208</v>
      </c>
      <c r="AV244" s="4">
        <v>18</v>
      </c>
      <c r="AW244" s="4">
        <v>168</v>
      </c>
      <c r="AX244" s="4">
        <v>2</v>
      </c>
      <c r="AY244" s="4">
        <v>20</v>
      </c>
      <c r="AZ244" s="4">
        <v>96</v>
      </c>
      <c r="BA244" s="4">
        <v>34</v>
      </c>
      <c r="BB244" s="4">
        <v>17</v>
      </c>
      <c r="BC244" s="4">
        <v>24</v>
      </c>
      <c r="BD244" s="4">
        <v>103</v>
      </c>
      <c r="BE244" s="4">
        <v>0</v>
      </c>
      <c r="BF244" s="4">
        <v>0</v>
      </c>
      <c r="BG244" s="4">
        <v>1</v>
      </c>
      <c r="BH244" s="4">
        <v>4</v>
      </c>
      <c r="BI244" s="4">
        <v>31</v>
      </c>
      <c r="BJ244" s="4">
        <v>0</v>
      </c>
      <c r="BK244" s="4">
        <v>0</v>
      </c>
      <c r="BL244" s="4">
        <v>3</v>
      </c>
      <c r="BM244" s="4">
        <v>0</v>
      </c>
      <c r="BN244" s="4">
        <v>1</v>
      </c>
      <c r="BO244" s="4">
        <f t="shared" si="59"/>
        <v>167</v>
      </c>
      <c r="BP244" s="4">
        <v>34</v>
      </c>
      <c r="BQ244" s="4">
        <f t="shared" si="60"/>
        <v>255</v>
      </c>
      <c r="BR244" s="27">
        <v>9325</v>
      </c>
      <c r="BS244" s="4">
        <f t="shared" si="46"/>
        <v>9325</v>
      </c>
      <c r="BT244" s="3">
        <v>0</v>
      </c>
      <c r="BU244" s="29">
        <v>37464</v>
      </c>
      <c r="BW244" s="4">
        <f t="shared" si="48"/>
        <v>122089</v>
      </c>
      <c r="BX244" s="22">
        <f t="shared" si="55"/>
        <v>-0.1194192403675548</v>
      </c>
      <c r="BY244" s="4">
        <v>6252</v>
      </c>
      <c r="BZ244" s="4">
        <f t="shared" si="54"/>
        <v>3073</v>
      </c>
      <c r="CA244" s="4">
        <f t="shared" si="56"/>
        <v>33190</v>
      </c>
      <c r="CD244" s="4">
        <f t="shared" si="49"/>
        <v>21997</v>
      </c>
      <c r="CE244" s="4">
        <f t="shared" si="50"/>
        <v>17209</v>
      </c>
      <c r="CF244" s="4">
        <f t="shared" si="51"/>
        <v>5873</v>
      </c>
      <c r="CG244" s="4">
        <f t="shared" si="52"/>
        <v>4383</v>
      </c>
      <c r="CH244" s="4">
        <f t="shared" si="53"/>
        <v>5243</v>
      </c>
      <c r="CZ244" s="70">
        <v>37438</v>
      </c>
      <c r="DA244" s="5">
        <f t="shared" si="57"/>
        <v>10915.861111111111</v>
      </c>
      <c r="DB244" s="5">
        <f t="shared" si="47"/>
        <v>10174.083333333334</v>
      </c>
      <c r="DC244" s="72">
        <f t="shared" si="58"/>
        <v>9325</v>
      </c>
    </row>
    <row r="245" spans="2:107" x14ac:dyDescent="0.3">
      <c r="B245" s="46">
        <v>37469</v>
      </c>
      <c r="C245" t="s">
        <v>438</v>
      </c>
      <c r="D245" s="4">
        <v>69</v>
      </c>
      <c r="E245" s="4">
        <v>302</v>
      </c>
      <c r="F245" s="4">
        <v>469</v>
      </c>
      <c r="G245" s="4">
        <v>65</v>
      </c>
      <c r="H245" s="4">
        <v>2539</v>
      </c>
      <c r="I245" s="4">
        <v>454</v>
      </c>
      <c r="J245" s="4">
        <v>82</v>
      </c>
      <c r="K245" s="4">
        <v>6</v>
      </c>
      <c r="L245" s="4">
        <v>376</v>
      </c>
      <c r="M245" s="4">
        <v>189</v>
      </c>
      <c r="N245" s="4">
        <v>191</v>
      </c>
      <c r="O245" s="4">
        <v>550</v>
      </c>
      <c r="P245" s="4">
        <v>295</v>
      </c>
      <c r="Q245" s="4">
        <v>131</v>
      </c>
      <c r="R245" s="4">
        <v>88</v>
      </c>
      <c r="S245" s="4">
        <v>99</v>
      </c>
      <c r="T245" s="4">
        <v>49</v>
      </c>
      <c r="U245" s="4">
        <v>73</v>
      </c>
      <c r="V245" s="4">
        <v>21</v>
      </c>
      <c r="W245" s="4">
        <v>142</v>
      </c>
      <c r="X245" s="4">
        <v>128</v>
      </c>
      <c r="Y245" s="4">
        <v>224</v>
      </c>
      <c r="Z245" s="4">
        <v>192</v>
      </c>
      <c r="AA245" s="4">
        <v>42</v>
      </c>
      <c r="AB245" s="4">
        <v>166</v>
      </c>
      <c r="AC245" s="4">
        <v>263</v>
      </c>
      <c r="AD245" s="4">
        <v>65</v>
      </c>
      <c r="AE245" s="4">
        <v>322</v>
      </c>
      <c r="AF245" s="4">
        <v>28</v>
      </c>
      <c r="AG245" s="4">
        <v>122</v>
      </c>
      <c r="AH245" s="4">
        <v>130</v>
      </c>
      <c r="AI245" s="4">
        <v>263</v>
      </c>
      <c r="AJ245" s="4">
        <v>168</v>
      </c>
      <c r="AK245" s="4">
        <v>35</v>
      </c>
      <c r="AL245" s="4">
        <v>187</v>
      </c>
      <c r="AM245" s="4">
        <v>97</v>
      </c>
      <c r="AN245" s="4">
        <v>1758</v>
      </c>
      <c r="AO245" s="4">
        <v>182</v>
      </c>
      <c r="AP245" s="4">
        <v>16</v>
      </c>
      <c r="AQ245" s="4">
        <v>66</v>
      </c>
      <c r="AR245" s="4">
        <v>66</v>
      </c>
      <c r="AS245" s="4">
        <v>110</v>
      </c>
      <c r="AT245" s="4">
        <v>648</v>
      </c>
      <c r="AU245" s="4">
        <v>301</v>
      </c>
      <c r="AV245" s="4">
        <v>16</v>
      </c>
      <c r="AW245" s="4">
        <v>222</v>
      </c>
      <c r="AX245" s="4">
        <v>1</v>
      </c>
      <c r="AY245" s="4">
        <v>17</v>
      </c>
      <c r="AZ245" s="4">
        <v>136</v>
      </c>
      <c r="BA245" s="4">
        <v>61</v>
      </c>
      <c r="BB245" s="4">
        <v>17</v>
      </c>
      <c r="BC245" s="4">
        <v>20</v>
      </c>
      <c r="BD245" s="4">
        <v>131</v>
      </c>
      <c r="BE245" s="4">
        <v>0</v>
      </c>
      <c r="BF245" s="4">
        <v>0</v>
      </c>
      <c r="BG245" s="4">
        <v>0</v>
      </c>
      <c r="BH245" s="4">
        <v>2</v>
      </c>
      <c r="BI245" s="4">
        <v>28</v>
      </c>
      <c r="BJ245" s="4">
        <v>0</v>
      </c>
      <c r="BK245" s="4">
        <v>6</v>
      </c>
      <c r="BL245" s="4">
        <v>2</v>
      </c>
      <c r="BM245" s="4">
        <v>0</v>
      </c>
      <c r="BN245" s="4">
        <v>0</v>
      </c>
      <c r="BO245" s="4">
        <f t="shared" si="59"/>
        <v>189</v>
      </c>
      <c r="BP245" s="4">
        <v>26</v>
      </c>
      <c r="BQ245" s="4">
        <f t="shared" si="60"/>
        <v>380</v>
      </c>
      <c r="BR245" s="27">
        <v>12834</v>
      </c>
      <c r="BS245" s="4">
        <f t="shared" si="46"/>
        <v>12834</v>
      </c>
      <c r="BT245" s="3">
        <v>0</v>
      </c>
      <c r="BU245" s="29">
        <v>37499</v>
      </c>
      <c r="BW245" s="4">
        <f t="shared" si="48"/>
        <v>123279</v>
      </c>
      <c r="BX245" s="22">
        <f t="shared" si="55"/>
        <v>-0.11009167689309174</v>
      </c>
      <c r="BY245" s="4">
        <v>6045</v>
      </c>
      <c r="BZ245" s="4">
        <f t="shared" si="54"/>
        <v>6789</v>
      </c>
      <c r="CA245" s="4">
        <f t="shared" si="56"/>
        <v>38978</v>
      </c>
      <c r="CD245" s="4">
        <f t="shared" si="49"/>
        <v>22507</v>
      </c>
      <c r="CE245" s="4">
        <f t="shared" si="50"/>
        <v>17436</v>
      </c>
      <c r="CF245" s="4">
        <f t="shared" si="51"/>
        <v>5929</v>
      </c>
      <c r="CG245" s="4">
        <f t="shared" si="52"/>
        <v>4407</v>
      </c>
      <c r="CH245" s="4">
        <f t="shared" si="53"/>
        <v>5315</v>
      </c>
      <c r="CZ245" s="70">
        <v>37469</v>
      </c>
      <c r="DA245" s="5">
        <f t="shared" si="57"/>
        <v>10961.888888888889</v>
      </c>
      <c r="DB245" s="5">
        <f t="shared" si="47"/>
        <v>10273.25</v>
      </c>
      <c r="DC245" s="72">
        <f t="shared" si="58"/>
        <v>12834</v>
      </c>
    </row>
    <row r="246" spans="2:107" x14ac:dyDescent="0.3">
      <c r="B246" s="46">
        <v>37500</v>
      </c>
      <c r="C246" t="s">
        <v>439</v>
      </c>
      <c r="D246" s="4">
        <v>72</v>
      </c>
      <c r="E246" s="4">
        <v>300</v>
      </c>
      <c r="F246" s="4">
        <v>411</v>
      </c>
      <c r="G246" s="4">
        <v>62</v>
      </c>
      <c r="H246" s="4">
        <v>2325</v>
      </c>
      <c r="I246" s="4">
        <v>382</v>
      </c>
      <c r="J246" s="4">
        <v>46</v>
      </c>
      <c r="K246" s="4">
        <v>12</v>
      </c>
      <c r="L246" s="4">
        <v>332</v>
      </c>
      <c r="M246" s="4">
        <v>158</v>
      </c>
      <c r="N246" s="4">
        <v>178</v>
      </c>
      <c r="O246" s="4">
        <v>482</v>
      </c>
      <c r="P246" s="4">
        <v>268</v>
      </c>
      <c r="Q246" s="4">
        <v>115</v>
      </c>
      <c r="R246" s="4">
        <v>63</v>
      </c>
      <c r="S246" s="4">
        <v>83</v>
      </c>
      <c r="T246" s="4">
        <v>59</v>
      </c>
      <c r="U246" s="4">
        <v>46</v>
      </c>
      <c r="V246" s="4">
        <v>33</v>
      </c>
      <c r="W246" s="4">
        <v>101</v>
      </c>
      <c r="X246" s="4">
        <v>130</v>
      </c>
      <c r="Y246" s="4">
        <v>168</v>
      </c>
      <c r="Z246" s="4">
        <v>154</v>
      </c>
      <c r="AA246" s="4">
        <v>36</v>
      </c>
      <c r="AB246" s="4">
        <v>121</v>
      </c>
      <c r="AC246" s="4">
        <v>290</v>
      </c>
      <c r="AD246" s="4">
        <v>56</v>
      </c>
      <c r="AE246" s="4">
        <v>259</v>
      </c>
      <c r="AF246" s="4">
        <v>27</v>
      </c>
      <c r="AG246" s="4">
        <v>113</v>
      </c>
      <c r="AH246" s="4">
        <v>103</v>
      </c>
      <c r="AI246" s="4">
        <v>196</v>
      </c>
      <c r="AJ246" s="4">
        <v>133</v>
      </c>
      <c r="AK246" s="4">
        <v>31</v>
      </c>
      <c r="AL246" s="4">
        <v>173</v>
      </c>
      <c r="AM246" s="4">
        <v>69</v>
      </c>
      <c r="AN246" s="4">
        <v>1517</v>
      </c>
      <c r="AO246" s="4">
        <v>151</v>
      </c>
      <c r="AP246" s="4">
        <v>19</v>
      </c>
      <c r="AQ246" s="4">
        <v>56</v>
      </c>
      <c r="AR246" s="4">
        <v>35</v>
      </c>
      <c r="AS246" s="4">
        <v>91</v>
      </c>
      <c r="AT246" s="4">
        <v>477</v>
      </c>
      <c r="AU246" s="4">
        <v>254</v>
      </c>
      <c r="AV246" s="4">
        <v>24</v>
      </c>
      <c r="AW246" s="4">
        <v>175</v>
      </c>
      <c r="AX246" s="4">
        <v>2</v>
      </c>
      <c r="AY246" s="4">
        <v>11</v>
      </c>
      <c r="AZ246" s="4">
        <v>148</v>
      </c>
      <c r="BA246" s="4">
        <v>63</v>
      </c>
      <c r="BB246" s="4">
        <v>23</v>
      </c>
      <c r="BC246" s="4">
        <v>29</v>
      </c>
      <c r="BD246" s="4">
        <v>121</v>
      </c>
      <c r="BE246" s="4">
        <v>1</v>
      </c>
      <c r="BF246" s="4">
        <v>0</v>
      </c>
      <c r="BG246" s="4">
        <v>0</v>
      </c>
      <c r="BH246" s="4">
        <v>6</v>
      </c>
      <c r="BI246" s="4">
        <v>32</v>
      </c>
      <c r="BJ246" s="4">
        <v>0</v>
      </c>
      <c r="BK246" s="4">
        <v>3</v>
      </c>
      <c r="BL246" s="4">
        <v>6</v>
      </c>
      <c r="BM246" s="4">
        <v>0</v>
      </c>
      <c r="BN246" s="4">
        <v>0</v>
      </c>
      <c r="BO246" s="4">
        <f t="shared" si="59"/>
        <v>198</v>
      </c>
      <c r="BP246" s="4">
        <v>29</v>
      </c>
      <c r="BQ246" s="4">
        <f t="shared" si="60"/>
        <v>308</v>
      </c>
      <c r="BR246" s="27">
        <v>11168</v>
      </c>
      <c r="BS246" s="4">
        <f t="shared" si="46"/>
        <v>11168</v>
      </c>
      <c r="BT246" s="3">
        <v>0</v>
      </c>
      <c r="BU246" s="29">
        <v>37527</v>
      </c>
      <c r="BW246" s="4">
        <f t="shared" si="48"/>
        <v>119727</v>
      </c>
      <c r="BX246" s="22">
        <f t="shared" si="55"/>
        <v>-0.12470025734003976</v>
      </c>
      <c r="BY246" s="4">
        <v>5259</v>
      </c>
      <c r="BZ246" s="4">
        <f t="shared" si="54"/>
        <v>5909</v>
      </c>
      <c r="CA246" s="4">
        <f t="shared" si="56"/>
        <v>38992</v>
      </c>
      <c r="CD246" s="4">
        <f t="shared" si="49"/>
        <v>22244</v>
      </c>
      <c r="CE246" s="4">
        <f t="shared" si="50"/>
        <v>17010</v>
      </c>
      <c r="CF246" s="4">
        <f t="shared" si="51"/>
        <v>5672</v>
      </c>
      <c r="CG246" s="4">
        <f t="shared" si="52"/>
        <v>4248</v>
      </c>
      <c r="CH246" s="4">
        <f t="shared" si="53"/>
        <v>5192</v>
      </c>
      <c r="CZ246" s="70">
        <v>37500</v>
      </c>
      <c r="DA246" s="5">
        <f t="shared" si="57"/>
        <v>10950.611111111111</v>
      </c>
      <c r="DB246" s="5">
        <f t="shared" si="47"/>
        <v>9977.25</v>
      </c>
      <c r="DC246" s="72">
        <f t="shared" si="58"/>
        <v>11168</v>
      </c>
    </row>
    <row r="247" spans="2:107" x14ac:dyDescent="0.3">
      <c r="B247" s="46">
        <v>37530</v>
      </c>
      <c r="C247" t="s">
        <v>440</v>
      </c>
      <c r="D247" s="4">
        <v>65</v>
      </c>
      <c r="E247" s="4">
        <v>223</v>
      </c>
      <c r="F247" s="4">
        <v>349</v>
      </c>
      <c r="G247" s="4">
        <v>42</v>
      </c>
      <c r="H247" s="4">
        <v>2037</v>
      </c>
      <c r="I247" s="4">
        <v>332</v>
      </c>
      <c r="J247" s="4">
        <v>52</v>
      </c>
      <c r="K247" s="4">
        <v>11</v>
      </c>
      <c r="L247" s="4">
        <v>311</v>
      </c>
      <c r="M247" s="4">
        <v>140</v>
      </c>
      <c r="N247" s="4">
        <v>153</v>
      </c>
      <c r="O247" s="4">
        <v>422</v>
      </c>
      <c r="P247" s="4">
        <v>196</v>
      </c>
      <c r="Q247" s="4">
        <v>83</v>
      </c>
      <c r="R247" s="4">
        <v>56</v>
      </c>
      <c r="S247" s="4">
        <v>78</v>
      </c>
      <c r="T247" s="4">
        <v>28</v>
      </c>
      <c r="U247" s="4">
        <v>59</v>
      </c>
      <c r="V247" s="4">
        <v>29</v>
      </c>
      <c r="W247" s="4">
        <v>75</v>
      </c>
      <c r="X247" s="4">
        <v>82</v>
      </c>
      <c r="Y247" s="4">
        <v>162</v>
      </c>
      <c r="Z247" s="4">
        <v>135</v>
      </c>
      <c r="AA247" s="4">
        <v>36</v>
      </c>
      <c r="AB247" s="4">
        <v>97</v>
      </c>
      <c r="AC247" s="4">
        <v>236</v>
      </c>
      <c r="AD247" s="4">
        <v>65</v>
      </c>
      <c r="AE247" s="4">
        <v>224</v>
      </c>
      <c r="AF247" s="4">
        <v>27</v>
      </c>
      <c r="AG247" s="4">
        <v>78</v>
      </c>
      <c r="AH247" s="4">
        <v>91</v>
      </c>
      <c r="AI247" s="4">
        <v>182</v>
      </c>
      <c r="AJ247" s="4">
        <v>105</v>
      </c>
      <c r="AK247" s="4">
        <v>38</v>
      </c>
      <c r="AL247" s="4">
        <v>127</v>
      </c>
      <c r="AM247" s="4">
        <v>84</v>
      </c>
      <c r="AN247" s="4">
        <v>1391</v>
      </c>
      <c r="AO247" s="4">
        <v>112</v>
      </c>
      <c r="AP247" s="4">
        <v>16</v>
      </c>
      <c r="AQ247" s="4">
        <v>44</v>
      </c>
      <c r="AR247" s="4">
        <v>42</v>
      </c>
      <c r="AS247" s="4">
        <v>90</v>
      </c>
      <c r="AT247" s="4">
        <v>472</v>
      </c>
      <c r="AU247" s="4">
        <v>199</v>
      </c>
      <c r="AV247" s="4">
        <v>19</v>
      </c>
      <c r="AW247" s="4">
        <v>133</v>
      </c>
      <c r="AX247" s="4">
        <v>4</v>
      </c>
      <c r="AY247" s="4">
        <v>6</v>
      </c>
      <c r="AZ247" s="4">
        <v>109</v>
      </c>
      <c r="BA247" s="4">
        <v>46</v>
      </c>
      <c r="BB247" s="4">
        <v>18</v>
      </c>
      <c r="BC247" s="4">
        <v>19</v>
      </c>
      <c r="BD247" s="4">
        <v>116</v>
      </c>
      <c r="BE247" s="4">
        <v>0</v>
      </c>
      <c r="BF247" s="4">
        <v>0</v>
      </c>
      <c r="BG247" s="4">
        <v>0</v>
      </c>
      <c r="BH247" s="4">
        <v>2</v>
      </c>
      <c r="BI247" s="4">
        <v>29</v>
      </c>
      <c r="BJ247" s="4">
        <v>0</v>
      </c>
      <c r="BK247" s="4">
        <v>6</v>
      </c>
      <c r="BL247" s="4">
        <v>3</v>
      </c>
      <c r="BM247" s="4">
        <v>0</v>
      </c>
      <c r="BN247" s="4">
        <v>0</v>
      </c>
      <c r="BO247" s="4">
        <f t="shared" si="59"/>
        <v>175</v>
      </c>
      <c r="BP247" s="4">
        <v>26</v>
      </c>
      <c r="BQ247" s="4">
        <f t="shared" si="60"/>
        <v>285</v>
      </c>
      <c r="BR247" s="27">
        <v>9697</v>
      </c>
      <c r="BS247" s="4">
        <f t="shared" si="46"/>
        <v>9697</v>
      </c>
      <c r="BT247" s="3">
        <v>0</v>
      </c>
      <c r="BU247" s="29">
        <v>37555</v>
      </c>
      <c r="BW247" s="4">
        <f t="shared" si="48"/>
        <v>118588</v>
      </c>
      <c r="BX247" s="22">
        <f t="shared" si="55"/>
        <v>-0.12800376481661224</v>
      </c>
      <c r="BY247" s="4">
        <v>10277</v>
      </c>
      <c r="BZ247" s="4">
        <f t="shared" si="54"/>
        <v>-580</v>
      </c>
      <c r="CA247" s="4">
        <f t="shared" si="56"/>
        <v>37159</v>
      </c>
      <c r="CD247" s="4">
        <f t="shared" si="49"/>
        <v>22406</v>
      </c>
      <c r="CE247" s="4">
        <f t="shared" si="50"/>
        <v>16952</v>
      </c>
      <c r="CF247" s="4">
        <f t="shared" si="51"/>
        <v>5625</v>
      </c>
      <c r="CG247" s="4">
        <f t="shared" si="52"/>
        <v>4191</v>
      </c>
      <c r="CH247" s="4">
        <f t="shared" si="53"/>
        <v>5167</v>
      </c>
      <c r="CZ247" s="70">
        <v>37530</v>
      </c>
      <c r="DA247" s="5">
        <f t="shared" si="57"/>
        <v>10934.638888888889</v>
      </c>
      <c r="DB247" s="5">
        <f t="shared" si="47"/>
        <v>9882.3333333333339</v>
      </c>
      <c r="DC247" s="72">
        <f t="shared" si="58"/>
        <v>9697</v>
      </c>
    </row>
    <row r="248" spans="2:107" x14ac:dyDescent="0.3">
      <c r="B248" s="46">
        <v>37561</v>
      </c>
      <c r="C248" t="s">
        <v>441</v>
      </c>
      <c r="D248" s="4">
        <v>33</v>
      </c>
      <c r="E248" s="4">
        <v>308</v>
      </c>
      <c r="F248" s="4">
        <v>378</v>
      </c>
      <c r="G248" s="4">
        <v>46</v>
      </c>
      <c r="H248" s="4">
        <v>2071</v>
      </c>
      <c r="I248" s="4">
        <v>303</v>
      </c>
      <c r="J248" s="4">
        <v>67</v>
      </c>
      <c r="K248" s="4">
        <v>16</v>
      </c>
      <c r="L248" s="4">
        <v>304</v>
      </c>
      <c r="M248" s="4">
        <v>142</v>
      </c>
      <c r="N248" s="4">
        <v>137</v>
      </c>
      <c r="O248" s="4">
        <v>412</v>
      </c>
      <c r="P248" s="4">
        <v>224</v>
      </c>
      <c r="Q248" s="4">
        <v>81</v>
      </c>
      <c r="R248" s="4">
        <v>57</v>
      </c>
      <c r="S248" s="4">
        <v>88</v>
      </c>
      <c r="T248" s="4">
        <v>32</v>
      </c>
      <c r="U248" s="4">
        <v>64</v>
      </c>
      <c r="V248" s="4">
        <v>17</v>
      </c>
      <c r="W248" s="4">
        <v>73</v>
      </c>
      <c r="X248" s="4">
        <v>113</v>
      </c>
      <c r="Y248" s="4">
        <v>149</v>
      </c>
      <c r="Z248" s="4">
        <v>121</v>
      </c>
      <c r="AA248" s="4">
        <v>19</v>
      </c>
      <c r="AB248" s="4">
        <v>97</v>
      </c>
      <c r="AC248" s="4">
        <v>231</v>
      </c>
      <c r="AD248" s="4">
        <v>37</v>
      </c>
      <c r="AE248" s="4">
        <v>226</v>
      </c>
      <c r="AF248" s="4">
        <v>28</v>
      </c>
      <c r="AG248" s="4">
        <v>88</v>
      </c>
      <c r="AH248" s="4">
        <v>103</v>
      </c>
      <c r="AI248" s="4">
        <v>185</v>
      </c>
      <c r="AJ248" s="4">
        <v>123</v>
      </c>
      <c r="AK248" s="4">
        <v>30</v>
      </c>
      <c r="AL248" s="4">
        <v>132</v>
      </c>
      <c r="AM248" s="4">
        <v>92</v>
      </c>
      <c r="AN248" s="4">
        <v>1420</v>
      </c>
      <c r="AO248" s="4">
        <v>140</v>
      </c>
      <c r="AP248" s="4">
        <v>14</v>
      </c>
      <c r="AQ248" s="4">
        <v>61</v>
      </c>
      <c r="AR248" s="4">
        <v>36</v>
      </c>
      <c r="AS248" s="4">
        <v>85</v>
      </c>
      <c r="AT248" s="4">
        <v>444</v>
      </c>
      <c r="AU248" s="4">
        <v>216</v>
      </c>
      <c r="AV248" s="4">
        <v>10</v>
      </c>
      <c r="AW248" s="4">
        <v>177</v>
      </c>
      <c r="AX248" s="4">
        <v>1</v>
      </c>
      <c r="AY248" s="4">
        <v>13</v>
      </c>
      <c r="AZ248" s="4">
        <v>94</v>
      </c>
      <c r="BA248" s="4">
        <v>61</v>
      </c>
      <c r="BB248" s="4">
        <v>16</v>
      </c>
      <c r="BC248" s="4">
        <v>22</v>
      </c>
      <c r="BD248" s="4">
        <v>99</v>
      </c>
      <c r="BE248" s="4">
        <v>0</v>
      </c>
      <c r="BF248" s="4">
        <v>0</v>
      </c>
      <c r="BG248" s="4">
        <v>0</v>
      </c>
      <c r="BH248" s="4">
        <v>3</v>
      </c>
      <c r="BI248" s="4">
        <v>25</v>
      </c>
      <c r="BJ248" s="4">
        <v>0</v>
      </c>
      <c r="BK248" s="4">
        <v>0</v>
      </c>
      <c r="BL248" s="4">
        <v>1</v>
      </c>
      <c r="BM248" s="4">
        <v>0</v>
      </c>
      <c r="BN248" s="4">
        <v>0</v>
      </c>
      <c r="BO248" s="4">
        <f t="shared" si="59"/>
        <v>150</v>
      </c>
      <c r="BP248" s="4">
        <v>35</v>
      </c>
      <c r="BQ248" s="4">
        <f t="shared" si="60"/>
        <v>267</v>
      </c>
      <c r="BR248" s="27">
        <v>9867</v>
      </c>
      <c r="BS248" s="4">
        <f t="shared" si="46"/>
        <v>9867</v>
      </c>
      <c r="BT248" s="3">
        <v>0</v>
      </c>
      <c r="BU248" s="29">
        <v>37590</v>
      </c>
      <c r="BW248" s="4">
        <f t="shared" si="48"/>
        <v>119854</v>
      </c>
      <c r="BX248" s="22">
        <f t="shared" si="55"/>
        <v>-0.11818242015347602</v>
      </c>
      <c r="BY248" s="4">
        <v>6972</v>
      </c>
      <c r="BZ248" s="4">
        <f t="shared" si="54"/>
        <v>2895</v>
      </c>
      <c r="CA248" s="4">
        <f t="shared" si="56"/>
        <v>38083</v>
      </c>
      <c r="CD248" s="4">
        <f t="shared" si="49"/>
        <v>22922</v>
      </c>
      <c r="CE248" s="4">
        <f t="shared" si="50"/>
        <v>17223</v>
      </c>
      <c r="CF248" s="4">
        <f t="shared" si="51"/>
        <v>5663</v>
      </c>
      <c r="CG248" s="4">
        <f t="shared" si="52"/>
        <v>4242</v>
      </c>
      <c r="CH248" s="4">
        <f t="shared" si="53"/>
        <v>5221</v>
      </c>
      <c r="CZ248" s="70">
        <v>37561</v>
      </c>
      <c r="DA248" s="5">
        <f t="shared" si="57"/>
        <v>10992.305555555555</v>
      </c>
      <c r="DB248" s="5">
        <f t="shared" si="47"/>
        <v>9987.8333333333339</v>
      </c>
      <c r="DC248" s="72">
        <f t="shared" si="58"/>
        <v>9867</v>
      </c>
    </row>
    <row r="249" spans="2:107" x14ac:dyDescent="0.3">
      <c r="B249" s="46">
        <v>37591</v>
      </c>
      <c r="C249" t="s">
        <v>442</v>
      </c>
      <c r="D249" s="4">
        <v>31</v>
      </c>
      <c r="E249" s="4">
        <v>186</v>
      </c>
      <c r="F249" s="4">
        <v>262</v>
      </c>
      <c r="G249" s="4">
        <v>32</v>
      </c>
      <c r="H249" s="4">
        <v>1579</v>
      </c>
      <c r="I249" s="4">
        <v>244</v>
      </c>
      <c r="J249" s="4">
        <v>33</v>
      </c>
      <c r="K249" s="4">
        <v>5</v>
      </c>
      <c r="L249" s="4">
        <v>232</v>
      </c>
      <c r="M249" s="4">
        <v>107</v>
      </c>
      <c r="N249" s="4">
        <v>101</v>
      </c>
      <c r="O249" s="4">
        <v>347</v>
      </c>
      <c r="P249" s="4">
        <v>151</v>
      </c>
      <c r="Q249" s="4">
        <v>63</v>
      </c>
      <c r="R249" s="4">
        <v>57</v>
      </c>
      <c r="S249" s="4">
        <v>42</v>
      </c>
      <c r="T249" s="4">
        <v>30</v>
      </c>
      <c r="U249" s="4">
        <v>39</v>
      </c>
      <c r="V249" s="4">
        <v>11</v>
      </c>
      <c r="W249" s="4">
        <v>80</v>
      </c>
      <c r="X249" s="4">
        <v>87</v>
      </c>
      <c r="Y249" s="4">
        <v>115</v>
      </c>
      <c r="Z249" s="4">
        <v>94</v>
      </c>
      <c r="AA249" s="4">
        <v>16</v>
      </c>
      <c r="AB249" s="4">
        <v>87</v>
      </c>
      <c r="AC249" s="4">
        <v>156</v>
      </c>
      <c r="AD249" s="4">
        <v>23</v>
      </c>
      <c r="AE249" s="4">
        <v>157</v>
      </c>
      <c r="AF249" s="4">
        <v>9</v>
      </c>
      <c r="AG249" s="4">
        <v>60</v>
      </c>
      <c r="AH249" s="4">
        <v>68</v>
      </c>
      <c r="AI249" s="4">
        <v>145</v>
      </c>
      <c r="AJ249" s="4">
        <v>93</v>
      </c>
      <c r="AK249" s="4">
        <v>20</v>
      </c>
      <c r="AL249" s="4">
        <v>93</v>
      </c>
      <c r="AM249" s="4">
        <v>60</v>
      </c>
      <c r="AN249" s="4">
        <v>1115</v>
      </c>
      <c r="AO249" s="4">
        <v>76</v>
      </c>
      <c r="AP249" s="4">
        <v>11</v>
      </c>
      <c r="AQ249" s="4">
        <v>45</v>
      </c>
      <c r="AR249" s="4">
        <v>34</v>
      </c>
      <c r="AS249" s="4">
        <v>70</v>
      </c>
      <c r="AT249" s="4">
        <v>302</v>
      </c>
      <c r="AU249" s="4">
        <v>160</v>
      </c>
      <c r="AV249" s="4">
        <v>8</v>
      </c>
      <c r="AW249" s="4">
        <v>124</v>
      </c>
      <c r="AX249" s="4">
        <v>1</v>
      </c>
      <c r="AY249" s="4">
        <v>14</v>
      </c>
      <c r="AZ249" s="4">
        <v>60</v>
      </c>
      <c r="BA249" s="4">
        <v>42</v>
      </c>
      <c r="BB249" s="4">
        <v>7</v>
      </c>
      <c r="BC249" s="4">
        <v>20</v>
      </c>
      <c r="BD249" s="4">
        <v>92</v>
      </c>
      <c r="BE249" s="4">
        <v>0</v>
      </c>
      <c r="BF249" s="4">
        <v>0</v>
      </c>
      <c r="BG249" s="4">
        <v>1</v>
      </c>
      <c r="BH249" s="4">
        <v>3</v>
      </c>
      <c r="BI249" s="4">
        <v>19</v>
      </c>
      <c r="BJ249" s="4">
        <v>0</v>
      </c>
      <c r="BK249" s="4">
        <v>0</v>
      </c>
      <c r="BL249" s="4">
        <v>2</v>
      </c>
      <c r="BM249" s="4">
        <v>0</v>
      </c>
      <c r="BN249" s="4">
        <v>1</v>
      </c>
      <c r="BO249" s="4">
        <f t="shared" si="59"/>
        <v>138</v>
      </c>
      <c r="BP249" s="4">
        <v>25</v>
      </c>
      <c r="BQ249" s="4">
        <f t="shared" si="60"/>
        <v>205</v>
      </c>
      <c r="BR249" s="27">
        <v>7352</v>
      </c>
      <c r="BS249" s="4">
        <f t="shared" si="46"/>
        <v>7352</v>
      </c>
      <c r="BT249" s="3">
        <v>0</v>
      </c>
      <c r="BU249" s="29">
        <v>37618</v>
      </c>
      <c r="BW249" s="4">
        <f t="shared" si="48"/>
        <v>116851</v>
      </c>
      <c r="BX249" s="22">
        <f t="shared" si="55"/>
        <v>-0.15288531245469039</v>
      </c>
      <c r="BY249" s="4">
        <v>5938</v>
      </c>
      <c r="BZ249" s="4">
        <f t="shared" si="54"/>
        <v>1414</v>
      </c>
      <c r="CA249" s="4">
        <f t="shared" si="56"/>
        <v>36913</v>
      </c>
      <c r="CD249" s="4">
        <f t="shared" si="49"/>
        <v>22693</v>
      </c>
      <c r="CE249" s="4">
        <f t="shared" si="50"/>
        <v>16770</v>
      </c>
      <c r="CF249" s="4">
        <f t="shared" si="51"/>
        <v>5499</v>
      </c>
      <c r="CG249" s="4">
        <f t="shared" si="52"/>
        <v>4142</v>
      </c>
      <c r="CH249" s="4">
        <f t="shared" si="53"/>
        <v>5120</v>
      </c>
      <c r="CZ249" s="70">
        <v>37591</v>
      </c>
      <c r="DA249" s="5">
        <f t="shared" si="57"/>
        <v>10986.75</v>
      </c>
      <c r="DB249" s="5">
        <f t="shared" si="47"/>
        <v>9737.5833333333339</v>
      </c>
      <c r="DC249" s="72">
        <f t="shared" si="58"/>
        <v>7352</v>
      </c>
    </row>
    <row r="250" spans="2:107" x14ac:dyDescent="0.3">
      <c r="B250" s="46">
        <v>37622</v>
      </c>
      <c r="C250" t="s">
        <v>443</v>
      </c>
      <c r="D250" s="4">
        <v>36</v>
      </c>
      <c r="E250" s="4">
        <v>213</v>
      </c>
      <c r="F250" s="4">
        <v>334</v>
      </c>
      <c r="G250" s="4">
        <v>37</v>
      </c>
      <c r="H250" s="4">
        <v>1833</v>
      </c>
      <c r="I250" s="4">
        <v>273</v>
      </c>
      <c r="J250" s="4">
        <v>37</v>
      </c>
      <c r="K250" s="4">
        <v>10</v>
      </c>
      <c r="L250" s="4">
        <v>245</v>
      </c>
      <c r="M250" s="4">
        <v>111</v>
      </c>
      <c r="N250" s="4">
        <v>140</v>
      </c>
      <c r="O250" s="4">
        <v>377</v>
      </c>
      <c r="P250" s="4">
        <v>132</v>
      </c>
      <c r="Q250" s="4">
        <v>68</v>
      </c>
      <c r="R250" s="4">
        <v>55</v>
      </c>
      <c r="S250" s="4">
        <v>58</v>
      </c>
      <c r="T250" s="4">
        <v>31</v>
      </c>
      <c r="U250" s="4">
        <v>52</v>
      </c>
      <c r="V250" s="4">
        <v>18</v>
      </c>
      <c r="W250" s="4">
        <v>73</v>
      </c>
      <c r="X250" s="4">
        <v>79</v>
      </c>
      <c r="Y250" s="4">
        <v>134</v>
      </c>
      <c r="Z250" s="4">
        <v>107</v>
      </c>
      <c r="AA250" s="4">
        <v>31</v>
      </c>
      <c r="AB250" s="4">
        <v>81</v>
      </c>
      <c r="AC250" s="4">
        <v>200</v>
      </c>
      <c r="AD250" s="4">
        <v>39</v>
      </c>
      <c r="AE250" s="4">
        <v>207</v>
      </c>
      <c r="AF250" s="4">
        <v>20</v>
      </c>
      <c r="AG250" s="4">
        <v>59</v>
      </c>
      <c r="AH250" s="4">
        <v>91</v>
      </c>
      <c r="AI250" s="4">
        <v>173</v>
      </c>
      <c r="AJ250" s="4">
        <v>100</v>
      </c>
      <c r="AK250" s="4">
        <v>39</v>
      </c>
      <c r="AL250" s="4">
        <v>110</v>
      </c>
      <c r="AM250" s="4">
        <v>53</v>
      </c>
      <c r="AN250" s="4">
        <v>1231</v>
      </c>
      <c r="AO250" s="4">
        <v>92</v>
      </c>
      <c r="AP250" s="4">
        <v>10</v>
      </c>
      <c r="AQ250" s="4">
        <v>45</v>
      </c>
      <c r="AR250" s="4">
        <v>32</v>
      </c>
      <c r="AS250" s="4">
        <v>76</v>
      </c>
      <c r="AT250" s="4">
        <v>376</v>
      </c>
      <c r="AU250" s="4">
        <v>168</v>
      </c>
      <c r="AV250" s="4">
        <v>16</v>
      </c>
      <c r="AW250" s="4">
        <v>144</v>
      </c>
      <c r="AX250" s="4">
        <v>1</v>
      </c>
      <c r="AY250" s="4">
        <v>8</v>
      </c>
      <c r="AZ250" s="4">
        <v>87</v>
      </c>
      <c r="BA250" s="4">
        <v>56</v>
      </c>
      <c r="BB250" s="4">
        <v>15</v>
      </c>
      <c r="BC250" s="4">
        <v>20</v>
      </c>
      <c r="BD250" s="4">
        <v>78</v>
      </c>
      <c r="BE250" s="4">
        <v>0</v>
      </c>
      <c r="BF250" s="4">
        <v>0</v>
      </c>
      <c r="BG250" s="4">
        <v>0</v>
      </c>
      <c r="BH250" s="4">
        <v>0</v>
      </c>
      <c r="BI250" s="4">
        <v>13</v>
      </c>
      <c r="BJ250" s="4">
        <v>0</v>
      </c>
      <c r="BK250" s="4">
        <v>0</v>
      </c>
      <c r="BL250" s="4">
        <v>3</v>
      </c>
      <c r="BM250" s="4">
        <v>0</v>
      </c>
      <c r="BN250" s="4">
        <v>0</v>
      </c>
      <c r="BO250" s="4">
        <f t="shared" si="59"/>
        <v>114</v>
      </c>
      <c r="BP250" s="4">
        <v>39</v>
      </c>
      <c r="BQ250" s="4">
        <f t="shared" si="60"/>
        <v>185</v>
      </c>
      <c r="BR250" s="27">
        <v>8351</v>
      </c>
      <c r="BS250" s="4">
        <f t="shared" si="46"/>
        <v>8351</v>
      </c>
      <c r="BT250" s="3">
        <v>0</v>
      </c>
      <c r="BU250" s="29">
        <v>37646</v>
      </c>
      <c r="BW250" s="4">
        <f t="shared" si="48"/>
        <v>116407</v>
      </c>
      <c r="BX250" s="22">
        <f t="shared" si="55"/>
        <v>-9.432743851677805E-2</v>
      </c>
      <c r="BY250" s="4">
        <v>5628</v>
      </c>
      <c r="BZ250" s="4">
        <f t="shared" si="54"/>
        <v>2723</v>
      </c>
      <c r="CA250" s="4">
        <f t="shared" si="56"/>
        <v>38761</v>
      </c>
      <c r="CD250" s="4">
        <f t="shared" si="49"/>
        <v>22964</v>
      </c>
      <c r="CE250" s="4">
        <f t="shared" si="50"/>
        <v>16694</v>
      </c>
      <c r="CF250" s="4">
        <f t="shared" si="51"/>
        <v>5463</v>
      </c>
      <c r="CG250" s="4">
        <f t="shared" si="52"/>
        <v>4166</v>
      </c>
      <c r="CH250" s="4">
        <f t="shared" si="53"/>
        <v>5089</v>
      </c>
      <c r="CZ250" s="70">
        <v>37622</v>
      </c>
      <c r="DA250" s="5">
        <f t="shared" si="57"/>
        <v>10785.444444444445</v>
      </c>
      <c r="DB250" s="5">
        <f t="shared" si="47"/>
        <v>9700.5833333333339</v>
      </c>
      <c r="DC250" s="72">
        <f t="shared" si="58"/>
        <v>8351</v>
      </c>
    </row>
    <row r="251" spans="2:107" x14ac:dyDescent="0.3">
      <c r="B251" s="46">
        <v>37653</v>
      </c>
      <c r="C251" t="s">
        <v>444</v>
      </c>
      <c r="D251" s="4">
        <v>38</v>
      </c>
      <c r="E251" s="4">
        <v>231</v>
      </c>
      <c r="F251" s="4">
        <v>336</v>
      </c>
      <c r="G251" s="4">
        <v>43</v>
      </c>
      <c r="H251" s="4">
        <v>1826</v>
      </c>
      <c r="I251" s="4">
        <v>296</v>
      </c>
      <c r="J251" s="4">
        <v>41</v>
      </c>
      <c r="K251" s="4">
        <v>6</v>
      </c>
      <c r="L251" s="4">
        <v>276</v>
      </c>
      <c r="M251" s="4">
        <v>126</v>
      </c>
      <c r="N251" s="4">
        <v>151</v>
      </c>
      <c r="O251" s="4">
        <v>371</v>
      </c>
      <c r="P251" s="4">
        <v>151</v>
      </c>
      <c r="Q251" s="4">
        <v>51</v>
      </c>
      <c r="R251" s="4">
        <v>54</v>
      </c>
      <c r="S251" s="4">
        <v>64</v>
      </c>
      <c r="T251" s="4">
        <v>39</v>
      </c>
      <c r="U251" s="4">
        <v>42</v>
      </c>
      <c r="V251" s="4">
        <v>17</v>
      </c>
      <c r="W251" s="4">
        <v>80</v>
      </c>
      <c r="X251" s="4">
        <v>77</v>
      </c>
      <c r="Y251" s="4">
        <v>124</v>
      </c>
      <c r="Z251" s="4">
        <v>109</v>
      </c>
      <c r="AA251" s="4">
        <v>24</v>
      </c>
      <c r="AB251" s="4">
        <v>81</v>
      </c>
      <c r="AC251" s="4">
        <v>234</v>
      </c>
      <c r="AD251" s="4">
        <v>47</v>
      </c>
      <c r="AE251" s="4">
        <v>194</v>
      </c>
      <c r="AF251" s="4">
        <v>22</v>
      </c>
      <c r="AG251" s="4">
        <v>54</v>
      </c>
      <c r="AH251" s="4">
        <v>83</v>
      </c>
      <c r="AI251" s="4">
        <v>162</v>
      </c>
      <c r="AJ251" s="4">
        <v>117</v>
      </c>
      <c r="AK251" s="4">
        <v>28</v>
      </c>
      <c r="AL251" s="4">
        <v>99</v>
      </c>
      <c r="AM251" s="4">
        <v>65</v>
      </c>
      <c r="AN251" s="4">
        <v>1276</v>
      </c>
      <c r="AO251" s="4">
        <v>105</v>
      </c>
      <c r="AP251" s="4">
        <v>6</v>
      </c>
      <c r="AQ251" s="4">
        <v>49</v>
      </c>
      <c r="AR251" s="4">
        <v>35</v>
      </c>
      <c r="AS251" s="4">
        <v>68</v>
      </c>
      <c r="AT251" s="4">
        <v>382</v>
      </c>
      <c r="AU251" s="4">
        <v>176</v>
      </c>
      <c r="AV251" s="4">
        <v>16</v>
      </c>
      <c r="AW251" s="4">
        <v>143</v>
      </c>
      <c r="AX251" s="4">
        <v>1</v>
      </c>
      <c r="AY251" s="4">
        <v>12</v>
      </c>
      <c r="AZ251" s="4">
        <v>81</v>
      </c>
      <c r="BA251" s="4">
        <v>39</v>
      </c>
      <c r="BB251" s="4">
        <v>7</v>
      </c>
      <c r="BC251" s="4">
        <v>10</v>
      </c>
      <c r="BD251" s="4">
        <v>89</v>
      </c>
      <c r="BE251" s="4">
        <v>0</v>
      </c>
      <c r="BF251" s="4">
        <v>0</v>
      </c>
      <c r="BG251" s="4">
        <v>0</v>
      </c>
      <c r="BH251" s="4">
        <v>0</v>
      </c>
      <c r="BI251" s="4">
        <v>14</v>
      </c>
      <c r="BJ251" s="4">
        <v>0</v>
      </c>
      <c r="BK251" s="4">
        <v>0</v>
      </c>
      <c r="BL251" s="4">
        <v>3</v>
      </c>
      <c r="BM251" s="4">
        <v>2</v>
      </c>
      <c r="BN251" s="4">
        <v>0</v>
      </c>
      <c r="BO251" s="4">
        <f t="shared" si="59"/>
        <v>118</v>
      </c>
      <c r="BP251" s="4">
        <v>16</v>
      </c>
      <c r="BQ251" s="4">
        <f t="shared" si="60"/>
        <v>212</v>
      </c>
      <c r="BR251" s="27">
        <v>8501</v>
      </c>
      <c r="BS251" s="4">
        <f t="shared" si="46"/>
        <v>8501</v>
      </c>
      <c r="BT251" s="3">
        <v>0</v>
      </c>
      <c r="BU251" s="29">
        <v>37674</v>
      </c>
      <c r="BW251" s="4">
        <f t="shared" si="48"/>
        <v>116382</v>
      </c>
      <c r="BX251" s="22">
        <f t="shared" si="55"/>
        <v>-8.9684625492772674E-2</v>
      </c>
      <c r="BY251" s="4">
        <v>5072</v>
      </c>
      <c r="BZ251" s="4">
        <f t="shared" si="54"/>
        <v>3429</v>
      </c>
      <c r="CA251" s="4">
        <f t="shared" si="56"/>
        <v>37062</v>
      </c>
      <c r="CD251" s="4">
        <f t="shared" si="49"/>
        <v>23276</v>
      </c>
      <c r="CE251" s="4">
        <f t="shared" si="50"/>
        <v>16727</v>
      </c>
      <c r="CF251" s="4">
        <f t="shared" si="51"/>
        <v>5461</v>
      </c>
      <c r="CG251" s="4">
        <f t="shared" si="52"/>
        <v>4226</v>
      </c>
      <c r="CH251" s="4">
        <f t="shared" si="53"/>
        <v>5077</v>
      </c>
      <c r="CZ251" s="70">
        <v>37653</v>
      </c>
      <c r="DA251" s="5">
        <f t="shared" si="57"/>
        <v>10738.583333333334</v>
      </c>
      <c r="DB251" s="5">
        <f t="shared" si="47"/>
        <v>9698.5</v>
      </c>
      <c r="DC251" s="72">
        <f t="shared" si="58"/>
        <v>8501</v>
      </c>
    </row>
    <row r="252" spans="2:107" x14ac:dyDescent="0.3">
      <c r="B252" s="46">
        <v>37681</v>
      </c>
      <c r="C252" t="s">
        <v>445</v>
      </c>
      <c r="D252" s="4">
        <v>42</v>
      </c>
      <c r="E252" s="4">
        <v>325</v>
      </c>
      <c r="F252" s="4">
        <v>412</v>
      </c>
      <c r="G252" s="4">
        <v>53</v>
      </c>
      <c r="H252" s="4">
        <v>2410</v>
      </c>
      <c r="I252" s="4">
        <v>316</v>
      </c>
      <c r="J252" s="4">
        <v>44</v>
      </c>
      <c r="K252" s="4">
        <v>15</v>
      </c>
      <c r="L252" s="4">
        <v>314</v>
      </c>
      <c r="M252" s="4">
        <v>134</v>
      </c>
      <c r="N252" s="4">
        <v>162</v>
      </c>
      <c r="O252" s="4">
        <v>522</v>
      </c>
      <c r="P252" s="4">
        <v>235</v>
      </c>
      <c r="Q252" s="4">
        <v>95</v>
      </c>
      <c r="R252" s="4">
        <v>83</v>
      </c>
      <c r="S252" s="4">
        <v>92</v>
      </c>
      <c r="T252" s="4">
        <v>39</v>
      </c>
      <c r="U252" s="4">
        <v>57</v>
      </c>
      <c r="V252" s="4">
        <v>25</v>
      </c>
      <c r="W252" s="4">
        <v>79</v>
      </c>
      <c r="X252" s="4">
        <v>101</v>
      </c>
      <c r="Y252" s="4">
        <v>146</v>
      </c>
      <c r="Z252" s="4">
        <v>144</v>
      </c>
      <c r="AA252" s="4">
        <v>26</v>
      </c>
      <c r="AB252" s="4">
        <v>112</v>
      </c>
      <c r="AC252" s="4">
        <v>244</v>
      </c>
      <c r="AD252" s="4">
        <v>51</v>
      </c>
      <c r="AE252" s="4">
        <v>267</v>
      </c>
      <c r="AF252" s="4">
        <v>33</v>
      </c>
      <c r="AG252" s="4">
        <v>69</v>
      </c>
      <c r="AH252" s="4">
        <v>98</v>
      </c>
      <c r="AI252" s="4">
        <v>196</v>
      </c>
      <c r="AJ252" s="4">
        <v>141</v>
      </c>
      <c r="AK252" s="4">
        <v>26</v>
      </c>
      <c r="AL252" s="4">
        <v>159</v>
      </c>
      <c r="AM252" s="4">
        <v>81</v>
      </c>
      <c r="AN252" s="4">
        <v>1651</v>
      </c>
      <c r="AO252" s="4">
        <v>130</v>
      </c>
      <c r="AP252" s="4">
        <v>11</v>
      </c>
      <c r="AQ252" s="4">
        <v>47</v>
      </c>
      <c r="AR252" s="4">
        <v>33</v>
      </c>
      <c r="AS252" s="4">
        <v>89</v>
      </c>
      <c r="AT252" s="4">
        <v>517</v>
      </c>
      <c r="AU252" s="4">
        <v>243</v>
      </c>
      <c r="AV252" s="4">
        <v>22</v>
      </c>
      <c r="AW252" s="4">
        <v>163</v>
      </c>
      <c r="AX252" s="4">
        <v>1</v>
      </c>
      <c r="AY252" s="4">
        <v>14</v>
      </c>
      <c r="AZ252" s="4">
        <v>94</v>
      </c>
      <c r="BA252" s="4">
        <v>68</v>
      </c>
      <c r="BB252" s="4">
        <v>13</v>
      </c>
      <c r="BC252" s="4">
        <v>28</v>
      </c>
      <c r="BD252" s="4">
        <v>112</v>
      </c>
      <c r="BE252" s="4">
        <v>0</v>
      </c>
      <c r="BF252" s="4">
        <v>0</v>
      </c>
      <c r="BG252" s="4">
        <v>1</v>
      </c>
      <c r="BH252" s="4">
        <v>1</v>
      </c>
      <c r="BI252" s="4">
        <v>19</v>
      </c>
      <c r="BJ252" s="4">
        <v>0</v>
      </c>
      <c r="BK252" s="4">
        <v>0</v>
      </c>
      <c r="BL252" s="4">
        <v>6</v>
      </c>
      <c r="BM252" s="4">
        <v>0</v>
      </c>
      <c r="BN252" s="4">
        <v>0</v>
      </c>
      <c r="BO252" s="4">
        <f t="shared" si="59"/>
        <v>167</v>
      </c>
      <c r="BP252" s="4">
        <v>22</v>
      </c>
      <c r="BQ252" s="4">
        <f t="shared" si="60"/>
        <v>271</v>
      </c>
      <c r="BR252" s="27">
        <v>10904</v>
      </c>
      <c r="BS252" s="4">
        <f t="shared" si="46"/>
        <v>10904</v>
      </c>
      <c r="BT252" s="3">
        <v>0</v>
      </c>
      <c r="BU252" s="29">
        <v>37709</v>
      </c>
      <c r="BW252" s="4">
        <f t="shared" si="48"/>
        <v>116648</v>
      </c>
      <c r="BX252" s="22">
        <f t="shared" si="55"/>
        <v>-7.3310241825288336E-2</v>
      </c>
      <c r="BY252" s="4">
        <v>7155</v>
      </c>
      <c r="BZ252" s="4">
        <f t="shared" si="54"/>
        <v>3749</v>
      </c>
      <c r="CA252" s="4">
        <f t="shared" si="56"/>
        <v>38110</v>
      </c>
      <c r="CD252" s="4">
        <f t="shared" si="49"/>
        <v>23736</v>
      </c>
      <c r="CE252" s="4">
        <f t="shared" si="50"/>
        <v>16766</v>
      </c>
      <c r="CF252" s="4">
        <f t="shared" si="51"/>
        <v>5486</v>
      </c>
      <c r="CG252" s="4">
        <f t="shared" si="52"/>
        <v>4251</v>
      </c>
      <c r="CH252" s="4">
        <f t="shared" si="53"/>
        <v>5145</v>
      </c>
      <c r="CZ252" s="70">
        <v>37681</v>
      </c>
      <c r="DA252" s="5">
        <f t="shared" si="57"/>
        <v>10751.305555555555</v>
      </c>
      <c r="DB252" s="5">
        <f t="shared" si="47"/>
        <v>9720.6666666666661</v>
      </c>
      <c r="DC252" s="72">
        <f t="shared" si="58"/>
        <v>10904</v>
      </c>
    </row>
    <row r="253" spans="2:107" x14ac:dyDescent="0.3">
      <c r="B253" s="46">
        <v>37712</v>
      </c>
      <c r="C253" t="s">
        <v>446</v>
      </c>
      <c r="D253" s="4">
        <v>46</v>
      </c>
      <c r="E253" s="4">
        <v>195</v>
      </c>
      <c r="F253" s="4">
        <v>315</v>
      </c>
      <c r="G253" s="4">
        <v>38</v>
      </c>
      <c r="H253" s="4">
        <v>1831</v>
      </c>
      <c r="I253" s="4">
        <v>284</v>
      </c>
      <c r="J253" s="4">
        <v>40</v>
      </c>
      <c r="K253" s="4">
        <v>9</v>
      </c>
      <c r="L253" s="4">
        <v>244</v>
      </c>
      <c r="M253" s="4">
        <v>114</v>
      </c>
      <c r="N253" s="4">
        <v>135</v>
      </c>
      <c r="O253" s="4">
        <v>366</v>
      </c>
      <c r="P253" s="4">
        <v>151</v>
      </c>
      <c r="Q253" s="4">
        <v>53</v>
      </c>
      <c r="R253" s="4">
        <v>36</v>
      </c>
      <c r="S253" s="4">
        <v>71</v>
      </c>
      <c r="T253" s="4">
        <v>34</v>
      </c>
      <c r="U253" s="4">
        <v>32</v>
      </c>
      <c r="V253" s="4">
        <v>17</v>
      </c>
      <c r="W253" s="4">
        <v>69</v>
      </c>
      <c r="X253" s="4">
        <v>81</v>
      </c>
      <c r="Y253" s="4">
        <v>136</v>
      </c>
      <c r="Z253" s="4">
        <v>102</v>
      </c>
      <c r="AA253" s="4">
        <v>30</v>
      </c>
      <c r="AB253" s="4">
        <v>105</v>
      </c>
      <c r="AC253" s="4">
        <v>181</v>
      </c>
      <c r="AD253" s="4">
        <v>43</v>
      </c>
      <c r="AE253" s="4">
        <v>200</v>
      </c>
      <c r="AF253" s="4">
        <v>20</v>
      </c>
      <c r="AG253" s="4">
        <v>66</v>
      </c>
      <c r="AH253" s="4">
        <v>68</v>
      </c>
      <c r="AI253" s="4">
        <v>162</v>
      </c>
      <c r="AJ253" s="4">
        <v>107</v>
      </c>
      <c r="AK253" s="4">
        <v>29</v>
      </c>
      <c r="AL253" s="4">
        <v>109</v>
      </c>
      <c r="AM253" s="4">
        <v>48</v>
      </c>
      <c r="AN253" s="4">
        <v>1368</v>
      </c>
      <c r="AO253" s="4">
        <v>96</v>
      </c>
      <c r="AP253" s="4">
        <v>12</v>
      </c>
      <c r="AQ253" s="4">
        <v>44</v>
      </c>
      <c r="AR253" s="4">
        <v>29</v>
      </c>
      <c r="AS253" s="4">
        <v>62</v>
      </c>
      <c r="AT253" s="4">
        <v>361</v>
      </c>
      <c r="AU253" s="4">
        <v>159</v>
      </c>
      <c r="AV253" s="4">
        <v>11</v>
      </c>
      <c r="AW253" s="4">
        <v>144</v>
      </c>
      <c r="AX253" s="4">
        <v>2</v>
      </c>
      <c r="AY253" s="4">
        <v>9</v>
      </c>
      <c r="AZ253" s="4">
        <v>78</v>
      </c>
      <c r="BA253" s="4">
        <v>43</v>
      </c>
      <c r="BB253" s="4">
        <v>9</v>
      </c>
      <c r="BC253" s="4">
        <v>14</v>
      </c>
      <c r="BD253" s="4">
        <v>70</v>
      </c>
      <c r="BE253" s="4">
        <v>0</v>
      </c>
      <c r="BF253" s="4">
        <v>0</v>
      </c>
      <c r="BG253" s="4">
        <v>0</v>
      </c>
      <c r="BH253" s="4">
        <v>0</v>
      </c>
      <c r="BI253" s="4">
        <v>13</v>
      </c>
      <c r="BJ253" s="4">
        <v>1</v>
      </c>
      <c r="BK253" s="4">
        <v>1</v>
      </c>
      <c r="BL253" s="4">
        <v>1</v>
      </c>
      <c r="BM253" s="4">
        <v>0</v>
      </c>
      <c r="BN253" s="4">
        <v>0</v>
      </c>
      <c r="BO253" s="4">
        <f t="shared" si="59"/>
        <v>100</v>
      </c>
      <c r="BP253" s="4">
        <v>17</v>
      </c>
      <c r="BQ253" s="4">
        <f t="shared" si="60"/>
        <v>215</v>
      </c>
      <c r="BR253" s="27">
        <v>8326</v>
      </c>
      <c r="BS253" s="4">
        <f t="shared" si="46"/>
        <v>8326</v>
      </c>
      <c r="BT253" s="3">
        <v>0</v>
      </c>
      <c r="BU253" s="29">
        <v>37737</v>
      </c>
      <c r="BW253" s="4">
        <f t="shared" si="48"/>
        <v>116471</v>
      </c>
      <c r="BX253" s="22">
        <f t="shared" si="55"/>
        <v>-6.5203258557727017E-2</v>
      </c>
      <c r="BY253" s="4">
        <v>6009</v>
      </c>
      <c r="BZ253" s="4">
        <f t="shared" si="54"/>
        <v>2317</v>
      </c>
      <c r="CA253" s="4">
        <f t="shared" si="56"/>
        <v>38813</v>
      </c>
      <c r="CD253" s="4">
        <f t="shared" si="49"/>
        <v>24079</v>
      </c>
      <c r="CE253" s="4">
        <f t="shared" si="50"/>
        <v>16859</v>
      </c>
      <c r="CF253" s="4">
        <f t="shared" si="51"/>
        <v>5389</v>
      </c>
      <c r="CG253" s="4">
        <f t="shared" si="52"/>
        <v>4289</v>
      </c>
      <c r="CH253" s="4">
        <f t="shared" si="53"/>
        <v>5145</v>
      </c>
      <c r="CZ253" s="70">
        <v>37712</v>
      </c>
      <c r="DA253" s="5">
        <f t="shared" si="57"/>
        <v>10634</v>
      </c>
      <c r="DB253" s="5">
        <f t="shared" si="47"/>
        <v>9705.9166666666661</v>
      </c>
      <c r="DC253" s="72">
        <f t="shared" si="58"/>
        <v>8326</v>
      </c>
    </row>
    <row r="254" spans="2:107" x14ac:dyDescent="0.3">
      <c r="B254" s="46">
        <v>37742</v>
      </c>
      <c r="C254" t="s">
        <v>447</v>
      </c>
      <c r="D254" s="4">
        <v>37</v>
      </c>
      <c r="E254" s="4">
        <v>261</v>
      </c>
      <c r="F254" s="4">
        <v>413</v>
      </c>
      <c r="G254" s="4">
        <v>51</v>
      </c>
      <c r="H254" s="4">
        <v>2203</v>
      </c>
      <c r="I254" s="4">
        <v>314</v>
      </c>
      <c r="J254" s="4">
        <v>37</v>
      </c>
      <c r="K254" s="4">
        <v>13</v>
      </c>
      <c r="L254" s="4">
        <v>303</v>
      </c>
      <c r="M254" s="4">
        <v>146</v>
      </c>
      <c r="N254" s="4">
        <v>145</v>
      </c>
      <c r="O254" s="4">
        <v>482</v>
      </c>
      <c r="P254" s="4">
        <v>170</v>
      </c>
      <c r="Q254" s="4">
        <v>90</v>
      </c>
      <c r="R254" s="4">
        <v>52</v>
      </c>
      <c r="S254" s="4">
        <v>80</v>
      </c>
      <c r="T254" s="4">
        <v>39</v>
      </c>
      <c r="U254" s="4">
        <v>41</v>
      </c>
      <c r="V254" s="4">
        <v>20</v>
      </c>
      <c r="W254" s="4">
        <v>72</v>
      </c>
      <c r="X254" s="4">
        <v>105</v>
      </c>
      <c r="Y254" s="4">
        <v>155</v>
      </c>
      <c r="Z254" s="4">
        <v>149</v>
      </c>
      <c r="AA254" s="4">
        <v>29</v>
      </c>
      <c r="AB254" s="4">
        <v>108</v>
      </c>
      <c r="AC254" s="4">
        <v>247</v>
      </c>
      <c r="AD254" s="4">
        <v>39</v>
      </c>
      <c r="AE254" s="4">
        <v>282</v>
      </c>
      <c r="AF254" s="4">
        <v>31</v>
      </c>
      <c r="AG254" s="4">
        <v>74</v>
      </c>
      <c r="AH254" s="4">
        <v>129</v>
      </c>
      <c r="AI254" s="4">
        <v>202</v>
      </c>
      <c r="AJ254" s="4">
        <v>103</v>
      </c>
      <c r="AK254" s="4">
        <v>23</v>
      </c>
      <c r="AL254" s="4">
        <v>129</v>
      </c>
      <c r="AM254" s="4">
        <v>102</v>
      </c>
      <c r="AN254" s="4">
        <v>1490</v>
      </c>
      <c r="AO254" s="4">
        <v>116</v>
      </c>
      <c r="AP254" s="4">
        <v>14</v>
      </c>
      <c r="AQ254" s="4">
        <v>55</v>
      </c>
      <c r="AR254" s="4">
        <v>34</v>
      </c>
      <c r="AS254" s="4">
        <v>82</v>
      </c>
      <c r="AT254" s="4">
        <v>387</v>
      </c>
      <c r="AU254" s="4">
        <v>255</v>
      </c>
      <c r="AV254" s="4">
        <v>13</v>
      </c>
      <c r="AW254" s="4">
        <v>155</v>
      </c>
      <c r="AX254" s="4">
        <v>5</v>
      </c>
      <c r="AY254" s="4">
        <v>7</v>
      </c>
      <c r="AZ254" s="4">
        <v>106</v>
      </c>
      <c r="BA254" s="4">
        <v>50</v>
      </c>
      <c r="BB254" s="4">
        <v>17</v>
      </c>
      <c r="BC254" s="4">
        <v>10</v>
      </c>
      <c r="BD254" s="4">
        <v>91</v>
      </c>
      <c r="BE254" s="4">
        <v>0</v>
      </c>
      <c r="BF254" s="4">
        <v>0</v>
      </c>
      <c r="BG254" s="4">
        <v>1</v>
      </c>
      <c r="BH254" s="4">
        <v>0</v>
      </c>
      <c r="BI254" s="4">
        <v>19</v>
      </c>
      <c r="BJ254" s="4">
        <v>1</v>
      </c>
      <c r="BK254" s="4">
        <v>1</v>
      </c>
      <c r="BL254" s="4">
        <v>6</v>
      </c>
      <c r="BM254" s="4">
        <v>0</v>
      </c>
      <c r="BN254" s="4">
        <v>1</v>
      </c>
      <c r="BO254" s="4">
        <f t="shared" si="59"/>
        <v>130</v>
      </c>
      <c r="BP254" s="4">
        <v>21</v>
      </c>
      <c r="BQ254" s="4">
        <f t="shared" si="60"/>
        <v>246</v>
      </c>
      <c r="BR254" s="27">
        <v>10059</v>
      </c>
      <c r="BS254" s="4">
        <f t="shared" si="46"/>
        <v>10059</v>
      </c>
      <c r="BT254" s="3">
        <v>0</v>
      </c>
      <c r="BU254" s="29">
        <v>37772</v>
      </c>
      <c r="BW254" s="4">
        <f t="shared" si="48"/>
        <v>118231</v>
      </c>
      <c r="BX254" s="22">
        <f t="shared" si="55"/>
        <v>-4.3902636260714889E-2</v>
      </c>
      <c r="BY254" s="4">
        <v>4331</v>
      </c>
      <c r="BZ254" s="4">
        <f t="shared" si="54"/>
        <v>5728</v>
      </c>
      <c r="CA254" s="4">
        <f t="shared" si="56"/>
        <v>43153</v>
      </c>
      <c r="CD254" s="4">
        <f t="shared" si="49"/>
        <v>24821</v>
      </c>
      <c r="CE254" s="4">
        <f t="shared" si="50"/>
        <v>17117</v>
      </c>
      <c r="CF254" s="4">
        <f t="shared" si="51"/>
        <v>5378</v>
      </c>
      <c r="CG254" s="4">
        <f t="shared" si="52"/>
        <v>4415</v>
      </c>
      <c r="CH254" s="4">
        <f t="shared" si="53"/>
        <v>5254</v>
      </c>
      <c r="CZ254" s="70">
        <v>37742</v>
      </c>
      <c r="DA254" s="5">
        <f t="shared" si="57"/>
        <v>10639.611111111111</v>
      </c>
      <c r="DB254" s="5">
        <f t="shared" si="47"/>
        <v>9852.5833333333339</v>
      </c>
      <c r="DC254" s="72">
        <f t="shared" si="58"/>
        <v>10059</v>
      </c>
    </row>
    <row r="255" spans="2:107" x14ac:dyDescent="0.3">
      <c r="B255" s="46">
        <v>37773</v>
      </c>
      <c r="C255" t="s">
        <v>448</v>
      </c>
      <c r="D255" s="4">
        <v>52</v>
      </c>
      <c r="E255" s="4">
        <v>217</v>
      </c>
      <c r="F255" s="4">
        <v>424</v>
      </c>
      <c r="G255" s="4">
        <v>50</v>
      </c>
      <c r="H255" s="4">
        <v>2008</v>
      </c>
      <c r="I255" s="4">
        <v>336</v>
      </c>
      <c r="J255" s="4">
        <v>40</v>
      </c>
      <c r="K255" s="4">
        <v>12</v>
      </c>
      <c r="L255" s="4">
        <v>272</v>
      </c>
      <c r="M255" s="4">
        <v>156</v>
      </c>
      <c r="N255" s="4">
        <v>143</v>
      </c>
      <c r="O255" s="4">
        <v>409</v>
      </c>
      <c r="P255" s="4">
        <v>196</v>
      </c>
      <c r="Q255" s="4">
        <v>75</v>
      </c>
      <c r="R255" s="4">
        <v>66</v>
      </c>
      <c r="S255" s="4">
        <v>78</v>
      </c>
      <c r="T255" s="4">
        <v>32</v>
      </c>
      <c r="U255" s="4">
        <v>54</v>
      </c>
      <c r="V255" s="4">
        <v>28</v>
      </c>
      <c r="W255" s="4">
        <v>84</v>
      </c>
      <c r="X255" s="4">
        <v>83</v>
      </c>
      <c r="Y255" s="4">
        <v>136</v>
      </c>
      <c r="Z255" s="4">
        <v>132</v>
      </c>
      <c r="AA255" s="4">
        <v>33</v>
      </c>
      <c r="AB255" s="4">
        <v>122</v>
      </c>
      <c r="AC255" s="4">
        <v>212</v>
      </c>
      <c r="AD255" s="4">
        <v>48</v>
      </c>
      <c r="AE255" s="4">
        <v>220</v>
      </c>
      <c r="AF255" s="4">
        <v>25</v>
      </c>
      <c r="AG255" s="4">
        <v>82</v>
      </c>
      <c r="AH255" s="4">
        <v>68</v>
      </c>
      <c r="AI255" s="4">
        <v>198</v>
      </c>
      <c r="AJ255" s="4">
        <v>106</v>
      </c>
      <c r="AK255" s="4">
        <v>30</v>
      </c>
      <c r="AL255" s="4">
        <v>148</v>
      </c>
      <c r="AM255" s="4">
        <v>88</v>
      </c>
      <c r="AN255" s="4">
        <v>1307</v>
      </c>
      <c r="AO255" s="4">
        <v>120</v>
      </c>
      <c r="AP255" s="4">
        <v>11</v>
      </c>
      <c r="AQ255" s="4">
        <v>59</v>
      </c>
      <c r="AR255" s="4">
        <v>24</v>
      </c>
      <c r="AS255" s="4">
        <v>79</v>
      </c>
      <c r="AT255" s="4">
        <v>433</v>
      </c>
      <c r="AU255" s="4">
        <v>217</v>
      </c>
      <c r="AV255" s="4">
        <v>10</v>
      </c>
      <c r="AW255" s="4">
        <v>160</v>
      </c>
      <c r="AX255" s="4">
        <v>2</v>
      </c>
      <c r="AY255" s="4">
        <v>14</v>
      </c>
      <c r="AZ255" s="4">
        <v>112</v>
      </c>
      <c r="BA255" s="4">
        <v>36</v>
      </c>
      <c r="BB255" s="4">
        <v>9</v>
      </c>
      <c r="BC255" s="4">
        <v>14</v>
      </c>
      <c r="BD255" s="4">
        <v>84</v>
      </c>
      <c r="BE255" s="4">
        <v>0</v>
      </c>
      <c r="BF255" s="4">
        <v>0</v>
      </c>
      <c r="BG255" s="4">
        <v>0</v>
      </c>
      <c r="BH255" s="4">
        <v>4</v>
      </c>
      <c r="BI255" s="4">
        <v>18</v>
      </c>
      <c r="BJ255" s="4">
        <v>0</v>
      </c>
      <c r="BK255" s="4">
        <v>1</v>
      </c>
      <c r="BL255" s="4">
        <v>2</v>
      </c>
      <c r="BM255" s="4">
        <v>0</v>
      </c>
      <c r="BN255" s="4">
        <v>0</v>
      </c>
      <c r="BO255" s="4">
        <f t="shared" si="59"/>
        <v>123</v>
      </c>
      <c r="BP255" s="4">
        <v>23</v>
      </c>
      <c r="BQ255" s="4">
        <f t="shared" si="60"/>
        <v>245</v>
      </c>
      <c r="BR255" s="27">
        <v>9447</v>
      </c>
      <c r="BS255" s="4">
        <f t="shared" si="46"/>
        <v>9447</v>
      </c>
      <c r="BT255" s="3">
        <v>0</v>
      </c>
      <c r="BU255" s="29">
        <v>37800</v>
      </c>
      <c r="BW255" s="4">
        <f t="shared" si="48"/>
        <v>115831</v>
      </c>
      <c r="BX255" s="22">
        <f t="shared" si="55"/>
        <v>-6.043866906766604E-2</v>
      </c>
      <c r="BY255" s="4">
        <v>6952</v>
      </c>
      <c r="BZ255" s="4">
        <f t="shared" si="54"/>
        <v>2495</v>
      </c>
      <c r="CA255" s="4">
        <f t="shared" si="56"/>
        <v>39941</v>
      </c>
      <c r="CD255" s="4">
        <f t="shared" si="49"/>
        <v>24592</v>
      </c>
      <c r="CE255" s="4">
        <f t="shared" si="50"/>
        <v>16812</v>
      </c>
      <c r="CF255" s="4">
        <f t="shared" si="51"/>
        <v>5273</v>
      </c>
      <c r="CG255" s="4">
        <f t="shared" si="52"/>
        <v>4426</v>
      </c>
      <c r="CH255" s="4">
        <f t="shared" si="53"/>
        <v>5135</v>
      </c>
      <c r="CZ255" s="70">
        <v>37773</v>
      </c>
      <c r="DA255" s="5">
        <f t="shared" si="57"/>
        <v>10588.25</v>
      </c>
      <c r="DB255" s="5">
        <f t="shared" si="47"/>
        <v>9652.5833333333339</v>
      </c>
      <c r="DC255" s="72">
        <f t="shared" si="58"/>
        <v>9447</v>
      </c>
    </row>
    <row r="256" spans="2:107" x14ac:dyDescent="0.3">
      <c r="B256" s="46">
        <v>37803</v>
      </c>
      <c r="C256" t="s">
        <v>462</v>
      </c>
      <c r="D256" s="4">
        <v>40</v>
      </c>
      <c r="E256" s="4">
        <v>201</v>
      </c>
      <c r="F256" s="4">
        <v>363</v>
      </c>
      <c r="G256" s="4">
        <v>50</v>
      </c>
      <c r="H256" s="4">
        <v>2092</v>
      </c>
      <c r="I256" s="4">
        <v>296</v>
      </c>
      <c r="J256" s="4">
        <v>49</v>
      </c>
      <c r="K256" s="4">
        <v>13</v>
      </c>
      <c r="L256" s="4">
        <v>295</v>
      </c>
      <c r="M256" s="4">
        <v>139</v>
      </c>
      <c r="N256" s="4">
        <v>156</v>
      </c>
      <c r="O256" s="4">
        <v>384</v>
      </c>
      <c r="P256" s="4">
        <v>236</v>
      </c>
      <c r="Q256" s="4">
        <v>90</v>
      </c>
      <c r="R256" s="4">
        <v>64</v>
      </c>
      <c r="S256" s="4">
        <v>66</v>
      </c>
      <c r="T256" s="4">
        <v>50</v>
      </c>
      <c r="U256" s="4">
        <v>59</v>
      </c>
      <c r="V256" s="4">
        <v>19</v>
      </c>
      <c r="W256" s="4">
        <v>86</v>
      </c>
      <c r="X256" s="4">
        <v>103</v>
      </c>
      <c r="Y256" s="4">
        <v>159</v>
      </c>
      <c r="Z256" s="4">
        <v>149</v>
      </c>
      <c r="AA256" s="4">
        <v>31</v>
      </c>
      <c r="AB256" s="4">
        <v>103</v>
      </c>
      <c r="AC256" s="4">
        <v>220</v>
      </c>
      <c r="AD256" s="4">
        <v>40</v>
      </c>
      <c r="AE256" s="4">
        <v>226</v>
      </c>
      <c r="AF256" s="4">
        <v>22</v>
      </c>
      <c r="AG256" s="4">
        <v>91</v>
      </c>
      <c r="AH256" s="4">
        <v>89</v>
      </c>
      <c r="AI256" s="4">
        <v>174</v>
      </c>
      <c r="AJ256" s="4">
        <v>121</v>
      </c>
      <c r="AK256" s="4">
        <v>29</v>
      </c>
      <c r="AL256" s="4">
        <v>148</v>
      </c>
      <c r="AM256" s="4">
        <v>70</v>
      </c>
      <c r="AN256" s="4">
        <v>1351</v>
      </c>
      <c r="AO256" s="4">
        <v>116</v>
      </c>
      <c r="AP256" s="4">
        <v>12</v>
      </c>
      <c r="AQ256" s="4">
        <v>51</v>
      </c>
      <c r="AR256" s="4">
        <v>38</v>
      </c>
      <c r="AS256" s="4">
        <v>88</v>
      </c>
      <c r="AT256" s="4">
        <v>427</v>
      </c>
      <c r="AU256" s="4">
        <v>209</v>
      </c>
      <c r="AV256" s="4">
        <v>15</v>
      </c>
      <c r="AW256" s="4">
        <v>183</v>
      </c>
      <c r="AX256" s="4">
        <v>2</v>
      </c>
      <c r="AY256" s="4">
        <v>11</v>
      </c>
      <c r="AZ256" s="4">
        <v>120</v>
      </c>
      <c r="BA256" s="4">
        <v>57</v>
      </c>
      <c r="BB256" s="4">
        <v>24</v>
      </c>
      <c r="BC256" s="4">
        <v>8</v>
      </c>
      <c r="BD256" s="4">
        <v>81</v>
      </c>
      <c r="BE256" s="4">
        <v>0</v>
      </c>
      <c r="BF256" s="4">
        <v>0</v>
      </c>
      <c r="BG256" s="4">
        <v>0</v>
      </c>
      <c r="BH256" s="4">
        <v>1</v>
      </c>
      <c r="BI256" s="4">
        <v>22</v>
      </c>
      <c r="BJ256" s="4">
        <v>0</v>
      </c>
      <c r="BK256" s="4">
        <v>2</v>
      </c>
      <c r="BL256" s="4">
        <v>2</v>
      </c>
      <c r="BM256" s="4">
        <v>0</v>
      </c>
      <c r="BN256" s="4">
        <v>0</v>
      </c>
      <c r="BO256" s="4">
        <f t="shared" si="59"/>
        <v>116</v>
      </c>
      <c r="BP256" s="4">
        <v>20</v>
      </c>
      <c r="BQ256" s="4">
        <f t="shared" si="60"/>
        <v>213</v>
      </c>
      <c r="BR256" s="27">
        <v>9576</v>
      </c>
      <c r="BS256" s="4">
        <f t="shared" si="46"/>
        <v>9576</v>
      </c>
      <c r="BT256" s="3">
        <v>0</v>
      </c>
      <c r="BU256" s="29">
        <v>37828</v>
      </c>
      <c r="BW256" s="4">
        <f t="shared" ref="BW256:BW262" si="61">SUM(BR245:BR256)</f>
        <v>116082</v>
      </c>
      <c r="BX256" s="22">
        <f t="shared" ref="BX256:BX263" si="62">(BW256/BW244)-1</f>
        <v>-4.9201811793036176E-2</v>
      </c>
      <c r="BY256" s="4">
        <v>5510</v>
      </c>
      <c r="BZ256" s="4">
        <f t="shared" ref="BZ256:BZ261" si="63">BR256-BY256</f>
        <v>4066</v>
      </c>
      <c r="CA256" s="4">
        <f t="shared" ref="CA256:CA263" si="64">SUM(BZ245:BZ256)</f>
        <v>40934</v>
      </c>
      <c r="CD256" s="4">
        <f t="shared" ref="CD256:CD261" si="65">SUM(H245:H256)</f>
        <v>24754</v>
      </c>
      <c r="CE256" s="4">
        <f t="shared" ref="CE256:CE261" si="66">SUM(AN245:AN256)</f>
        <v>16875</v>
      </c>
      <c r="CF256" s="4">
        <f t="shared" ref="CF256:CF261" si="67">SUM(AT245:AT256)</f>
        <v>5226</v>
      </c>
      <c r="CG256" s="4">
        <f t="shared" si="52"/>
        <v>4466</v>
      </c>
      <c r="CH256" s="4">
        <f t="shared" si="53"/>
        <v>5124</v>
      </c>
      <c r="CZ256" s="70">
        <v>37803</v>
      </c>
      <c r="DA256" s="5">
        <f t="shared" si="57"/>
        <v>10467.138888888889</v>
      </c>
      <c r="DB256" s="5">
        <f t="shared" si="47"/>
        <v>9673.5</v>
      </c>
      <c r="DC256" s="72">
        <f t="shared" si="58"/>
        <v>9576</v>
      </c>
    </row>
    <row r="257" spans="2:107" x14ac:dyDescent="0.3">
      <c r="B257" s="46">
        <v>37834</v>
      </c>
      <c r="C257" t="s">
        <v>438</v>
      </c>
      <c r="D257" s="4">
        <v>32</v>
      </c>
      <c r="E257" s="4">
        <v>230</v>
      </c>
      <c r="F257" s="4">
        <v>247</v>
      </c>
      <c r="G257" s="4">
        <v>53</v>
      </c>
      <c r="H257" s="4">
        <v>2877</v>
      </c>
      <c r="I257" s="4">
        <v>443</v>
      </c>
      <c r="J257" s="4">
        <v>61</v>
      </c>
      <c r="K257" s="4">
        <v>10</v>
      </c>
      <c r="L257" s="4">
        <v>391</v>
      </c>
      <c r="M257" s="4">
        <v>169</v>
      </c>
      <c r="N257" s="4">
        <v>225</v>
      </c>
      <c r="O257" s="4">
        <v>526</v>
      </c>
      <c r="P257" s="4">
        <v>306</v>
      </c>
      <c r="Q257" s="4">
        <v>121</v>
      </c>
      <c r="R257" s="4">
        <v>107</v>
      </c>
      <c r="S257" s="4">
        <v>111</v>
      </c>
      <c r="T257" s="4">
        <v>46</v>
      </c>
      <c r="U257" s="4">
        <v>68</v>
      </c>
      <c r="V257" s="4">
        <v>28</v>
      </c>
      <c r="W257" s="4">
        <v>118</v>
      </c>
      <c r="X257" s="4">
        <v>140</v>
      </c>
      <c r="Y257" s="4">
        <v>217</v>
      </c>
      <c r="Z257" s="4">
        <v>186</v>
      </c>
      <c r="AA257" s="4">
        <v>30</v>
      </c>
      <c r="AB257" s="4">
        <v>133</v>
      </c>
      <c r="AC257" s="4">
        <v>265</v>
      </c>
      <c r="AD257" s="4">
        <v>72</v>
      </c>
      <c r="AE257" s="4">
        <v>316</v>
      </c>
      <c r="AF257" s="4">
        <v>43</v>
      </c>
      <c r="AG257" s="4">
        <v>138</v>
      </c>
      <c r="AH257" s="4">
        <v>119</v>
      </c>
      <c r="AI257" s="4">
        <v>264</v>
      </c>
      <c r="AJ257" s="4">
        <v>157</v>
      </c>
      <c r="AK257" s="4">
        <v>55</v>
      </c>
      <c r="AL257" s="4">
        <v>204</v>
      </c>
      <c r="AM257" s="4">
        <v>136</v>
      </c>
      <c r="AN257" s="4">
        <v>1805</v>
      </c>
      <c r="AO257" s="4">
        <v>158</v>
      </c>
      <c r="AP257" s="4">
        <v>19</v>
      </c>
      <c r="AQ257" s="4">
        <v>46</v>
      </c>
      <c r="AR257" s="4">
        <v>55</v>
      </c>
      <c r="AS257" s="4">
        <v>103</v>
      </c>
      <c r="AT257" s="4">
        <v>603</v>
      </c>
      <c r="AU257" s="4">
        <v>277</v>
      </c>
      <c r="AV257" s="4">
        <v>20</v>
      </c>
      <c r="AW257" s="4">
        <v>237</v>
      </c>
      <c r="AX257" s="4">
        <v>2</v>
      </c>
      <c r="AY257" s="4">
        <v>22</v>
      </c>
      <c r="AZ257" s="4">
        <v>156</v>
      </c>
      <c r="BA257" s="4">
        <v>69</v>
      </c>
      <c r="BB257" s="4">
        <v>34</v>
      </c>
      <c r="BC257" s="4">
        <v>17</v>
      </c>
      <c r="BD257" s="4">
        <v>108</v>
      </c>
      <c r="BE257" s="4">
        <v>0</v>
      </c>
      <c r="BF257" s="4">
        <v>0</v>
      </c>
      <c r="BG257" s="4">
        <v>3</v>
      </c>
      <c r="BH257" s="4">
        <v>1</v>
      </c>
      <c r="BI257" s="4">
        <v>29</v>
      </c>
      <c r="BJ257" s="4">
        <v>0</v>
      </c>
      <c r="BK257" s="4">
        <v>0</v>
      </c>
      <c r="BL257" s="4">
        <v>3</v>
      </c>
      <c r="BM257" s="4">
        <v>0</v>
      </c>
      <c r="BN257" s="4">
        <v>2</v>
      </c>
      <c r="BO257" s="4">
        <f t="shared" si="59"/>
        <v>163</v>
      </c>
      <c r="BP257" s="4">
        <v>34</v>
      </c>
      <c r="BQ257" s="4">
        <f t="shared" si="60"/>
        <v>646</v>
      </c>
      <c r="BR257" s="8">
        <v>13093</v>
      </c>
      <c r="BS257" s="4">
        <f t="shared" si="46"/>
        <v>13093</v>
      </c>
      <c r="BT257" s="3">
        <v>0</v>
      </c>
      <c r="BU257" s="29">
        <v>37863</v>
      </c>
      <c r="BW257" s="4">
        <f t="shared" si="61"/>
        <v>116341</v>
      </c>
      <c r="BX257" s="22">
        <f t="shared" si="62"/>
        <v>-5.6278847167806401E-2</v>
      </c>
      <c r="BY257" s="4">
        <v>7744</v>
      </c>
      <c r="BZ257" s="4">
        <f t="shared" si="63"/>
        <v>5349</v>
      </c>
      <c r="CA257" s="4">
        <f t="shared" si="64"/>
        <v>39494</v>
      </c>
      <c r="CD257" s="4">
        <f t="shared" si="65"/>
        <v>25092</v>
      </c>
      <c r="CE257" s="4">
        <f t="shared" si="66"/>
        <v>16922</v>
      </c>
      <c r="CF257" s="4">
        <f t="shared" si="67"/>
        <v>5181</v>
      </c>
      <c r="CG257" s="4">
        <f t="shared" si="52"/>
        <v>4244</v>
      </c>
      <c r="CH257" s="4">
        <f t="shared" si="53"/>
        <v>5100</v>
      </c>
      <c r="CZ257" s="70">
        <v>37834</v>
      </c>
      <c r="DA257" s="5">
        <f t="shared" si="57"/>
        <v>10504.166666666666</v>
      </c>
      <c r="DB257" s="5">
        <f t="shared" si="47"/>
        <v>9695.0833333333339</v>
      </c>
      <c r="DC257" s="72">
        <f t="shared" si="58"/>
        <v>13093</v>
      </c>
    </row>
    <row r="258" spans="2:107" x14ac:dyDescent="0.3">
      <c r="B258" s="46">
        <v>37865</v>
      </c>
      <c r="C258" t="s">
        <v>439</v>
      </c>
      <c r="D258" s="4">
        <v>53</v>
      </c>
      <c r="E258" s="4">
        <v>274</v>
      </c>
      <c r="F258" s="4">
        <v>446</v>
      </c>
      <c r="G258" s="4">
        <v>47</v>
      </c>
      <c r="H258" s="4">
        <v>2549</v>
      </c>
      <c r="I258" s="4">
        <v>383</v>
      </c>
      <c r="J258" s="4">
        <v>61</v>
      </c>
      <c r="K258" s="4">
        <v>15</v>
      </c>
      <c r="L258" s="4">
        <v>307</v>
      </c>
      <c r="M258" s="4">
        <v>157</v>
      </c>
      <c r="N258" s="4">
        <v>192</v>
      </c>
      <c r="O258" s="4">
        <v>468</v>
      </c>
      <c r="P258" s="4">
        <v>247</v>
      </c>
      <c r="Q258" s="4">
        <v>108</v>
      </c>
      <c r="R258" s="4">
        <v>69</v>
      </c>
      <c r="S258" s="4">
        <v>88</v>
      </c>
      <c r="T258" s="4">
        <v>36</v>
      </c>
      <c r="U258" s="4">
        <v>52</v>
      </c>
      <c r="V258" s="4">
        <v>27</v>
      </c>
      <c r="W258" s="4">
        <v>94</v>
      </c>
      <c r="X258" s="4">
        <v>141</v>
      </c>
      <c r="Y258" s="4">
        <v>190</v>
      </c>
      <c r="Z258" s="4">
        <v>186</v>
      </c>
      <c r="AA258" s="4">
        <v>27</v>
      </c>
      <c r="AB258" s="4">
        <v>118</v>
      </c>
      <c r="AC258" s="4">
        <v>269</v>
      </c>
      <c r="AD258" s="4">
        <v>53</v>
      </c>
      <c r="AE258" s="4">
        <v>256</v>
      </c>
      <c r="AF258" s="4">
        <v>39</v>
      </c>
      <c r="AG258" s="4">
        <v>116</v>
      </c>
      <c r="AH258" s="4">
        <v>92</v>
      </c>
      <c r="AI258" s="4">
        <v>245</v>
      </c>
      <c r="AJ258" s="4">
        <v>149</v>
      </c>
      <c r="AK258" s="4">
        <v>38</v>
      </c>
      <c r="AL258" s="4">
        <v>177</v>
      </c>
      <c r="AM258" s="4">
        <v>91</v>
      </c>
      <c r="AN258" s="4">
        <v>1631</v>
      </c>
      <c r="AO258" s="4">
        <v>153</v>
      </c>
      <c r="AP258" s="4">
        <v>19</v>
      </c>
      <c r="AQ258" s="4">
        <v>58</v>
      </c>
      <c r="AR258" s="4">
        <v>58</v>
      </c>
      <c r="AS258" s="4">
        <v>105</v>
      </c>
      <c r="AT258" s="4">
        <v>477</v>
      </c>
      <c r="AU258" s="4">
        <v>227</v>
      </c>
      <c r="AV258" s="4">
        <v>24</v>
      </c>
      <c r="AW258" s="4">
        <v>177</v>
      </c>
      <c r="AX258" s="4">
        <v>0</v>
      </c>
      <c r="AY258" s="4">
        <v>14</v>
      </c>
      <c r="AZ258" s="4">
        <v>154</v>
      </c>
      <c r="BA258" s="4">
        <v>52</v>
      </c>
      <c r="BB258" s="4">
        <v>17</v>
      </c>
      <c r="BC258" s="4">
        <v>14</v>
      </c>
      <c r="BD258" s="4">
        <v>90</v>
      </c>
      <c r="BE258" s="4">
        <v>0</v>
      </c>
      <c r="BF258" s="4">
        <v>0</v>
      </c>
      <c r="BG258" s="4">
        <v>1</v>
      </c>
      <c r="BH258" s="4">
        <v>2</v>
      </c>
      <c r="BI258" s="4">
        <v>37</v>
      </c>
      <c r="BJ258" s="4">
        <v>0</v>
      </c>
      <c r="BK258" s="4">
        <v>0</v>
      </c>
      <c r="BL258" s="4">
        <v>0</v>
      </c>
      <c r="BM258" s="4">
        <v>0</v>
      </c>
      <c r="BN258" s="4">
        <v>0</v>
      </c>
      <c r="BO258" s="4">
        <f t="shared" si="59"/>
        <v>144</v>
      </c>
      <c r="BP258" s="4">
        <v>37</v>
      </c>
      <c r="BQ258" s="4">
        <f t="shared" si="60"/>
        <v>273</v>
      </c>
      <c r="BR258" s="27">
        <v>11480</v>
      </c>
      <c r="BS258" s="4">
        <f t="shared" si="46"/>
        <v>11480</v>
      </c>
      <c r="BT258" s="3">
        <v>0</v>
      </c>
      <c r="BU258" s="29">
        <v>37891</v>
      </c>
      <c r="BW258" s="4">
        <f t="shared" si="61"/>
        <v>116653</v>
      </c>
      <c r="BX258" s="22">
        <f t="shared" si="62"/>
        <v>-2.5675077467906204E-2</v>
      </c>
      <c r="BY258" s="4">
        <v>6636</v>
      </c>
      <c r="BZ258" s="4">
        <f t="shared" si="63"/>
        <v>4844</v>
      </c>
      <c r="CA258" s="4">
        <f t="shared" si="64"/>
        <v>38429</v>
      </c>
      <c r="CD258" s="4">
        <f t="shared" si="65"/>
        <v>25316</v>
      </c>
      <c r="CE258" s="4">
        <f t="shared" si="66"/>
        <v>17036</v>
      </c>
      <c r="CF258" s="4">
        <f t="shared" si="67"/>
        <v>5181</v>
      </c>
      <c r="CG258" s="4">
        <f t="shared" si="52"/>
        <v>4279</v>
      </c>
      <c r="CH258" s="4">
        <f t="shared" si="53"/>
        <v>5086</v>
      </c>
      <c r="CZ258" s="70">
        <v>37865</v>
      </c>
      <c r="DA258" s="5">
        <f t="shared" si="57"/>
        <v>10365.666666666666</v>
      </c>
      <c r="DB258" s="5">
        <f t="shared" si="47"/>
        <v>9721.0833333333339</v>
      </c>
      <c r="DC258" s="72">
        <f t="shared" si="58"/>
        <v>11480</v>
      </c>
    </row>
    <row r="259" spans="2:107" x14ac:dyDescent="0.3">
      <c r="B259" s="46">
        <v>37895</v>
      </c>
      <c r="C259" t="s">
        <v>440</v>
      </c>
      <c r="D259" s="4">
        <v>49</v>
      </c>
      <c r="E259" s="4">
        <v>272</v>
      </c>
      <c r="F259" s="4">
        <v>371</v>
      </c>
      <c r="G259" s="4">
        <v>58</v>
      </c>
      <c r="H259" s="4">
        <v>2343</v>
      </c>
      <c r="I259" s="4">
        <v>321</v>
      </c>
      <c r="J259" s="4">
        <v>50</v>
      </c>
      <c r="K259" s="4">
        <v>15</v>
      </c>
      <c r="L259" s="4">
        <v>304</v>
      </c>
      <c r="M259" s="4">
        <v>126</v>
      </c>
      <c r="N259" s="4">
        <v>155</v>
      </c>
      <c r="O259" s="4">
        <v>446</v>
      </c>
      <c r="P259" s="4">
        <v>205</v>
      </c>
      <c r="Q259" s="4">
        <v>106</v>
      </c>
      <c r="R259" s="4">
        <v>73</v>
      </c>
      <c r="S259" s="4">
        <v>63</v>
      </c>
      <c r="T259" s="4">
        <v>45</v>
      </c>
      <c r="U259" s="4">
        <v>59</v>
      </c>
      <c r="V259" s="4">
        <v>38</v>
      </c>
      <c r="W259" s="4">
        <v>91</v>
      </c>
      <c r="X259" s="4">
        <v>101</v>
      </c>
      <c r="Y259" s="4">
        <v>142</v>
      </c>
      <c r="Z259" s="4">
        <v>129</v>
      </c>
      <c r="AA259" s="4">
        <v>31</v>
      </c>
      <c r="AB259" s="4">
        <v>85</v>
      </c>
      <c r="AC259" s="4">
        <v>240</v>
      </c>
      <c r="AD259" s="4">
        <v>44</v>
      </c>
      <c r="AE259" s="4">
        <v>234</v>
      </c>
      <c r="AF259" s="4">
        <v>39</v>
      </c>
      <c r="AG259" s="4">
        <v>88</v>
      </c>
      <c r="AH259" s="4">
        <v>84</v>
      </c>
      <c r="AI259" s="4">
        <v>185</v>
      </c>
      <c r="AJ259" s="4">
        <v>121</v>
      </c>
      <c r="AK259" s="4">
        <v>31</v>
      </c>
      <c r="AL259" s="4">
        <v>139</v>
      </c>
      <c r="AM259" s="4">
        <v>73</v>
      </c>
      <c r="AN259" s="4">
        <v>1583</v>
      </c>
      <c r="AO259" s="4">
        <v>121</v>
      </c>
      <c r="AP259" s="4">
        <v>14</v>
      </c>
      <c r="AQ259" s="4">
        <v>37</v>
      </c>
      <c r="AR259" s="4">
        <v>29</v>
      </c>
      <c r="AS259" s="4">
        <v>90</v>
      </c>
      <c r="AT259" s="4">
        <v>430</v>
      </c>
      <c r="AU259" s="4">
        <v>207</v>
      </c>
      <c r="AV259" s="4">
        <v>22</v>
      </c>
      <c r="AW259" s="4">
        <v>160</v>
      </c>
      <c r="AX259" s="4">
        <v>2</v>
      </c>
      <c r="AY259" s="4">
        <v>12</v>
      </c>
      <c r="AZ259" s="4">
        <v>101</v>
      </c>
      <c r="BA259" s="4">
        <v>54</v>
      </c>
      <c r="BB259" s="4">
        <v>22</v>
      </c>
      <c r="BC259" s="4">
        <v>21</v>
      </c>
      <c r="BD259" s="4">
        <v>83</v>
      </c>
      <c r="BE259" s="4">
        <v>0</v>
      </c>
      <c r="BF259" s="4">
        <v>0</v>
      </c>
      <c r="BG259" s="4">
        <v>0</v>
      </c>
      <c r="BH259" s="4">
        <v>2</v>
      </c>
      <c r="BI259" s="4">
        <v>24</v>
      </c>
      <c r="BJ259" s="4">
        <v>1</v>
      </c>
      <c r="BK259" s="4">
        <v>0</v>
      </c>
      <c r="BL259" s="4">
        <v>1</v>
      </c>
      <c r="BM259" s="4">
        <v>0</v>
      </c>
      <c r="BN259" s="4">
        <v>0</v>
      </c>
      <c r="BO259" s="4">
        <f t="shared" si="59"/>
        <v>132</v>
      </c>
      <c r="BP259" s="4">
        <v>20</v>
      </c>
      <c r="BQ259" s="4">
        <f t="shared" si="60"/>
        <v>264</v>
      </c>
      <c r="BR259" s="27">
        <v>10256</v>
      </c>
      <c r="BS259" s="4">
        <f t="shared" si="46"/>
        <v>10256</v>
      </c>
      <c r="BT259" s="3">
        <v>0</v>
      </c>
      <c r="BU259" s="29">
        <v>37919</v>
      </c>
      <c r="BW259" s="4">
        <f t="shared" si="61"/>
        <v>117212</v>
      </c>
      <c r="BX259" s="22">
        <f t="shared" si="62"/>
        <v>-1.1603197625392081E-2</v>
      </c>
      <c r="BY259" s="4">
        <v>7051</v>
      </c>
      <c r="BZ259" s="4">
        <f t="shared" si="63"/>
        <v>3205</v>
      </c>
      <c r="CA259" s="4">
        <f t="shared" si="64"/>
        <v>42214</v>
      </c>
      <c r="CD259" s="4">
        <f t="shared" si="65"/>
        <v>25622</v>
      </c>
      <c r="CE259" s="4">
        <f t="shared" si="66"/>
        <v>17228</v>
      </c>
      <c r="CF259" s="4">
        <f t="shared" si="67"/>
        <v>5139</v>
      </c>
      <c r="CG259" s="4">
        <f t="shared" si="52"/>
        <v>4301</v>
      </c>
      <c r="CH259" s="4">
        <f t="shared" si="53"/>
        <v>5110</v>
      </c>
      <c r="CZ259" s="70">
        <v>37895</v>
      </c>
      <c r="DA259" s="5">
        <f t="shared" si="57"/>
        <v>10327.666666666666</v>
      </c>
      <c r="DB259" s="5">
        <f t="shared" si="47"/>
        <v>9767.6666666666661</v>
      </c>
      <c r="DC259" s="72">
        <f t="shared" si="58"/>
        <v>10256</v>
      </c>
    </row>
    <row r="260" spans="2:107" x14ac:dyDescent="0.3">
      <c r="B260" s="46">
        <v>37926</v>
      </c>
      <c r="C260" t="s">
        <v>441</v>
      </c>
      <c r="D260" s="4">
        <v>51</v>
      </c>
      <c r="E260" s="4">
        <v>272</v>
      </c>
      <c r="F260" s="4">
        <v>439</v>
      </c>
      <c r="G260" s="4">
        <v>53</v>
      </c>
      <c r="H260" s="4">
        <v>2433</v>
      </c>
      <c r="I260" s="4">
        <v>371</v>
      </c>
      <c r="J260" s="4">
        <v>52</v>
      </c>
      <c r="K260" s="4">
        <v>7</v>
      </c>
      <c r="L260" s="4">
        <v>344</v>
      </c>
      <c r="M260" s="4">
        <v>144</v>
      </c>
      <c r="N260" s="4">
        <v>162</v>
      </c>
      <c r="O260" s="4">
        <v>393</v>
      </c>
      <c r="P260" s="4">
        <v>228</v>
      </c>
      <c r="Q260" s="4">
        <v>87</v>
      </c>
      <c r="R260" s="4">
        <v>70</v>
      </c>
      <c r="S260" s="4">
        <v>75</v>
      </c>
      <c r="T260" s="4">
        <v>36</v>
      </c>
      <c r="U260" s="4">
        <v>51</v>
      </c>
      <c r="V260" s="4">
        <v>21</v>
      </c>
      <c r="W260" s="4">
        <v>90</v>
      </c>
      <c r="X260" s="4">
        <v>122</v>
      </c>
      <c r="Y260" s="4">
        <v>168</v>
      </c>
      <c r="Z260" s="4">
        <v>127</v>
      </c>
      <c r="AA260" s="4">
        <v>22</v>
      </c>
      <c r="AB260" s="4">
        <v>69</v>
      </c>
      <c r="AC260" s="4">
        <v>260</v>
      </c>
      <c r="AD260" s="4">
        <v>49</v>
      </c>
      <c r="AE260" s="4">
        <v>259</v>
      </c>
      <c r="AF260" s="4">
        <v>26</v>
      </c>
      <c r="AG260" s="4">
        <v>92</v>
      </c>
      <c r="AH260" s="4">
        <v>93</v>
      </c>
      <c r="AI260" s="4">
        <v>195</v>
      </c>
      <c r="AJ260" s="4">
        <v>138</v>
      </c>
      <c r="AK260" s="4">
        <v>32</v>
      </c>
      <c r="AL260" s="4">
        <v>145</v>
      </c>
      <c r="AM260" s="4">
        <v>84</v>
      </c>
      <c r="AN260" s="4">
        <v>1527</v>
      </c>
      <c r="AO260" s="4">
        <v>112</v>
      </c>
      <c r="AP260" s="4">
        <v>29</v>
      </c>
      <c r="AQ260" s="4">
        <v>60</v>
      </c>
      <c r="AR260" s="4">
        <v>48</v>
      </c>
      <c r="AS260" s="4">
        <v>67</v>
      </c>
      <c r="AT260" s="4">
        <v>480</v>
      </c>
      <c r="AU260" s="4">
        <v>214</v>
      </c>
      <c r="AV260" s="4">
        <v>19</v>
      </c>
      <c r="AW260" s="4">
        <v>169</v>
      </c>
      <c r="AX260" s="4">
        <v>3</v>
      </c>
      <c r="AY260" s="4">
        <v>11</v>
      </c>
      <c r="AZ260" s="4">
        <v>122</v>
      </c>
      <c r="BA260" s="4">
        <v>48</v>
      </c>
      <c r="BB260" s="4">
        <v>11</v>
      </c>
      <c r="BC260" s="4">
        <v>24</v>
      </c>
      <c r="BD260" s="4">
        <v>97</v>
      </c>
      <c r="BE260" s="4">
        <v>0</v>
      </c>
      <c r="BF260" s="4">
        <v>0</v>
      </c>
      <c r="BG260" s="4">
        <v>0</v>
      </c>
      <c r="BH260" s="4">
        <v>2</v>
      </c>
      <c r="BI260" s="4">
        <v>31</v>
      </c>
      <c r="BJ260" s="4">
        <v>0</v>
      </c>
      <c r="BK260" s="4">
        <v>4</v>
      </c>
      <c r="BL260" s="4">
        <v>1</v>
      </c>
      <c r="BM260" s="4">
        <v>0</v>
      </c>
      <c r="BN260" s="4">
        <v>0</v>
      </c>
      <c r="BO260" s="4">
        <f t="shared" si="59"/>
        <v>159</v>
      </c>
      <c r="BP260" s="4">
        <v>33</v>
      </c>
      <c r="BQ260" s="4">
        <f t="shared" si="60"/>
        <v>245</v>
      </c>
      <c r="BR260" s="27">
        <v>10617</v>
      </c>
      <c r="BS260" s="4">
        <f t="shared" si="46"/>
        <v>10617</v>
      </c>
      <c r="BT260" s="3">
        <v>0</v>
      </c>
      <c r="BU260" s="29">
        <v>37954</v>
      </c>
      <c r="BW260" s="4">
        <f t="shared" si="61"/>
        <v>117962</v>
      </c>
      <c r="BX260" s="22">
        <f t="shared" si="62"/>
        <v>-1.578587281192112E-2</v>
      </c>
      <c r="BY260" s="4">
        <v>6289</v>
      </c>
      <c r="BZ260" s="4">
        <f t="shared" si="63"/>
        <v>4328</v>
      </c>
      <c r="CA260" s="4">
        <f t="shared" si="64"/>
        <v>43647</v>
      </c>
      <c r="CD260" s="4">
        <f t="shared" si="65"/>
        <v>25984</v>
      </c>
      <c r="CE260" s="4">
        <f t="shared" si="66"/>
        <v>17335</v>
      </c>
      <c r="CF260" s="4">
        <f t="shared" si="67"/>
        <v>5175</v>
      </c>
      <c r="CG260" s="4">
        <f t="shared" si="52"/>
        <v>4362</v>
      </c>
      <c r="CH260" s="4">
        <f t="shared" si="53"/>
        <v>5091</v>
      </c>
      <c r="CZ260" s="70">
        <v>37926</v>
      </c>
      <c r="DA260" s="5">
        <f t="shared" si="57"/>
        <v>10381.472222222223</v>
      </c>
      <c r="DB260" s="5">
        <f t="shared" si="47"/>
        <v>9830.1666666666661</v>
      </c>
      <c r="DC260" s="72">
        <f t="shared" si="58"/>
        <v>10617</v>
      </c>
    </row>
    <row r="261" spans="2:107" x14ac:dyDescent="0.3">
      <c r="B261" s="46">
        <v>37956</v>
      </c>
      <c r="C261" t="s">
        <v>442</v>
      </c>
      <c r="D261" s="4">
        <v>39</v>
      </c>
      <c r="E261" s="4">
        <v>194</v>
      </c>
      <c r="F261" s="4">
        <v>296</v>
      </c>
      <c r="G261" s="4">
        <v>43</v>
      </c>
      <c r="H261" s="4">
        <v>1864</v>
      </c>
      <c r="I261" s="4">
        <v>242</v>
      </c>
      <c r="J261" s="4">
        <v>51</v>
      </c>
      <c r="K261" s="4">
        <v>6</v>
      </c>
      <c r="L261" s="4">
        <v>277</v>
      </c>
      <c r="M261" s="4">
        <v>102</v>
      </c>
      <c r="N261" s="4">
        <v>130</v>
      </c>
      <c r="O261" s="4">
        <v>369</v>
      </c>
      <c r="P261" s="4">
        <v>149</v>
      </c>
      <c r="Q261" s="4">
        <v>53</v>
      </c>
      <c r="R261" s="4">
        <v>41</v>
      </c>
      <c r="S261" s="4">
        <v>67</v>
      </c>
      <c r="T261" s="4">
        <v>37</v>
      </c>
      <c r="U261" s="4">
        <v>67</v>
      </c>
      <c r="V261" s="4">
        <v>25</v>
      </c>
      <c r="W261" s="4">
        <v>66</v>
      </c>
      <c r="X261" s="4">
        <v>86</v>
      </c>
      <c r="Y261" s="4">
        <v>127</v>
      </c>
      <c r="Z261" s="4">
        <v>86</v>
      </c>
      <c r="AA261" s="4">
        <v>12</v>
      </c>
      <c r="AB261" s="4">
        <v>89</v>
      </c>
      <c r="AC261" s="4">
        <v>194</v>
      </c>
      <c r="AD261" s="4">
        <v>38</v>
      </c>
      <c r="AE261" s="4">
        <v>210</v>
      </c>
      <c r="AF261" s="4">
        <v>15</v>
      </c>
      <c r="AG261" s="4">
        <v>64</v>
      </c>
      <c r="AH261" s="4">
        <v>69</v>
      </c>
      <c r="AI261" s="4">
        <v>138</v>
      </c>
      <c r="AJ261" s="4">
        <v>89</v>
      </c>
      <c r="AK261" s="4">
        <v>28</v>
      </c>
      <c r="AL261" s="4">
        <v>116</v>
      </c>
      <c r="AM261" s="4">
        <v>58</v>
      </c>
      <c r="AN261" s="4">
        <v>1130</v>
      </c>
      <c r="AO261" s="4">
        <v>97</v>
      </c>
      <c r="AP261" s="4">
        <v>17</v>
      </c>
      <c r="AQ261" s="4">
        <v>31</v>
      </c>
      <c r="AR261" s="4">
        <v>19</v>
      </c>
      <c r="AS261" s="4">
        <v>61</v>
      </c>
      <c r="AT261" s="4">
        <v>316</v>
      </c>
      <c r="AU261" s="4">
        <v>176</v>
      </c>
      <c r="AV261" s="4">
        <v>12</v>
      </c>
      <c r="AW261" s="4">
        <v>120</v>
      </c>
      <c r="AX261" s="4">
        <v>1</v>
      </c>
      <c r="AY261" s="4">
        <v>6</v>
      </c>
      <c r="AZ261" s="4">
        <v>73</v>
      </c>
      <c r="BA261" s="4">
        <v>36</v>
      </c>
      <c r="BB261" s="4">
        <v>13</v>
      </c>
      <c r="BC261" s="4">
        <v>22</v>
      </c>
      <c r="BD261" s="4">
        <v>56</v>
      </c>
      <c r="BE261" s="4">
        <v>0</v>
      </c>
      <c r="BF261" s="4">
        <v>0</v>
      </c>
      <c r="BG261" s="4">
        <v>0</v>
      </c>
      <c r="BH261" s="4">
        <v>1</v>
      </c>
      <c r="BI261" s="4">
        <v>18</v>
      </c>
      <c r="BJ261" s="4">
        <v>0</v>
      </c>
      <c r="BK261" s="4">
        <v>0</v>
      </c>
      <c r="BL261" s="4">
        <v>1</v>
      </c>
      <c r="BM261" s="4">
        <v>0</v>
      </c>
      <c r="BN261" s="4">
        <v>1</v>
      </c>
      <c r="BO261" s="4">
        <f t="shared" si="59"/>
        <v>99</v>
      </c>
      <c r="BP261" s="4">
        <v>16</v>
      </c>
      <c r="BQ261" s="4">
        <f t="shared" si="60"/>
        <v>172</v>
      </c>
      <c r="BR261" s="27">
        <v>7932</v>
      </c>
      <c r="BS261" s="4">
        <f t="shared" ref="BS261:BS269" si="68">SUM(D261:BQ261)-BO261</f>
        <v>7932</v>
      </c>
      <c r="BT261" s="3">
        <v>0</v>
      </c>
      <c r="BU261" s="29">
        <v>37982</v>
      </c>
      <c r="BW261" s="4">
        <f t="shared" si="61"/>
        <v>118542</v>
      </c>
      <c r="BX261" s="22">
        <f t="shared" si="62"/>
        <v>1.447142086931219E-2</v>
      </c>
      <c r="BY261" s="4">
        <v>4926</v>
      </c>
      <c r="BZ261" s="4">
        <f t="shared" si="63"/>
        <v>3006</v>
      </c>
      <c r="CA261" s="4">
        <f t="shared" si="64"/>
        <v>45239</v>
      </c>
      <c r="CD261" s="4">
        <f t="shared" si="65"/>
        <v>26269</v>
      </c>
      <c r="CE261" s="4">
        <f t="shared" si="66"/>
        <v>17350</v>
      </c>
      <c r="CF261" s="4">
        <f t="shared" si="67"/>
        <v>5189</v>
      </c>
      <c r="CG261" s="4">
        <f t="shared" si="52"/>
        <v>4396</v>
      </c>
      <c r="CH261" s="4">
        <f t="shared" si="53"/>
        <v>5113</v>
      </c>
      <c r="CZ261" s="70">
        <v>37956</v>
      </c>
      <c r="DA261" s="5">
        <f t="shared" si="57"/>
        <v>10370.361111111111</v>
      </c>
      <c r="DB261" s="5">
        <f t="shared" si="47"/>
        <v>9878.5</v>
      </c>
      <c r="DC261" s="72">
        <f t="shared" si="58"/>
        <v>7932</v>
      </c>
    </row>
    <row r="262" spans="2:107" x14ac:dyDescent="0.3">
      <c r="B262" s="46">
        <v>37987</v>
      </c>
      <c r="C262" t="s">
        <v>443</v>
      </c>
      <c r="D262" s="4">
        <v>64</v>
      </c>
      <c r="E262" s="4">
        <v>280</v>
      </c>
      <c r="F262" s="4">
        <v>430</v>
      </c>
      <c r="G262" s="4">
        <v>61</v>
      </c>
      <c r="H262" s="4">
        <v>2416</v>
      </c>
      <c r="I262" s="4">
        <v>345</v>
      </c>
      <c r="J262" s="4">
        <v>63</v>
      </c>
      <c r="K262" s="4">
        <v>18</v>
      </c>
      <c r="L262" s="4">
        <v>348</v>
      </c>
      <c r="M262" s="4">
        <v>145</v>
      </c>
      <c r="N262" s="4">
        <v>169</v>
      </c>
      <c r="O262" s="4">
        <v>416</v>
      </c>
      <c r="P262" s="4">
        <v>195</v>
      </c>
      <c r="Q262" s="4">
        <v>72</v>
      </c>
      <c r="R262" s="4">
        <v>80</v>
      </c>
      <c r="S262" s="4">
        <v>80</v>
      </c>
      <c r="T262" s="4">
        <v>43</v>
      </c>
      <c r="U262" s="4">
        <v>55</v>
      </c>
      <c r="V262" s="4">
        <v>24</v>
      </c>
      <c r="W262" s="4">
        <v>89</v>
      </c>
      <c r="X262" s="4">
        <v>108</v>
      </c>
      <c r="Y262" s="4">
        <v>181</v>
      </c>
      <c r="Z262" s="4">
        <v>154</v>
      </c>
      <c r="AA262" s="4">
        <v>34</v>
      </c>
      <c r="AB262" s="4">
        <v>94</v>
      </c>
      <c r="AC262" s="4">
        <v>258</v>
      </c>
      <c r="AD262" s="4">
        <v>40</v>
      </c>
      <c r="AE262" s="4">
        <v>223</v>
      </c>
      <c r="AF262" s="4">
        <v>26</v>
      </c>
      <c r="AG262" s="4">
        <v>84</v>
      </c>
      <c r="AH262" s="4">
        <v>93</v>
      </c>
      <c r="AI262" s="4">
        <v>193</v>
      </c>
      <c r="AJ262" s="4">
        <v>129</v>
      </c>
      <c r="AK262" s="4">
        <v>34</v>
      </c>
      <c r="AL262" s="4">
        <v>130</v>
      </c>
      <c r="AM262" s="4">
        <v>77</v>
      </c>
      <c r="AN262" s="4">
        <v>1615</v>
      </c>
      <c r="AO262" s="4">
        <v>96</v>
      </c>
      <c r="AP262" s="4">
        <v>18</v>
      </c>
      <c r="AQ262" s="4">
        <v>50</v>
      </c>
      <c r="AR262" s="4">
        <v>36</v>
      </c>
      <c r="AS262" s="4">
        <v>89</v>
      </c>
      <c r="AT262" s="4">
        <v>442</v>
      </c>
      <c r="AU262" s="4">
        <v>222</v>
      </c>
      <c r="AV262" s="4">
        <v>29</v>
      </c>
      <c r="AW262" s="4">
        <v>191</v>
      </c>
      <c r="AX262" s="4">
        <v>1</v>
      </c>
      <c r="AY262" s="4">
        <v>20</v>
      </c>
      <c r="AZ262" s="4">
        <v>111</v>
      </c>
      <c r="BA262" s="4">
        <v>38</v>
      </c>
      <c r="BB262" s="4">
        <v>9</v>
      </c>
      <c r="BC262" s="4">
        <v>7</v>
      </c>
      <c r="BD262" s="4">
        <v>108</v>
      </c>
      <c r="BE262" s="4">
        <v>0</v>
      </c>
      <c r="BF262" s="4">
        <v>0</v>
      </c>
      <c r="BG262" s="4">
        <v>1</v>
      </c>
      <c r="BH262" s="4">
        <v>2</v>
      </c>
      <c r="BI262" s="4">
        <v>32</v>
      </c>
      <c r="BJ262" s="4">
        <v>0</v>
      </c>
      <c r="BK262" s="4">
        <v>0</v>
      </c>
      <c r="BL262" s="4">
        <v>1</v>
      </c>
      <c r="BM262" s="4">
        <v>0</v>
      </c>
      <c r="BN262" s="4">
        <v>1</v>
      </c>
      <c r="BO262" s="4">
        <f t="shared" si="59"/>
        <v>152</v>
      </c>
      <c r="BP262" s="4">
        <v>35</v>
      </c>
      <c r="BQ262" s="4">
        <f t="shared" si="60"/>
        <v>221</v>
      </c>
      <c r="BR262" s="27">
        <v>10626</v>
      </c>
      <c r="BS262" s="4">
        <f t="shared" si="68"/>
        <v>10626</v>
      </c>
      <c r="BT262" s="3">
        <v>0</v>
      </c>
      <c r="BU262" s="29">
        <v>38017</v>
      </c>
      <c r="BW262" s="4">
        <f t="shared" si="61"/>
        <v>120817</v>
      </c>
      <c r="BX262" s="22">
        <f t="shared" si="62"/>
        <v>3.7884319671497524E-2</v>
      </c>
      <c r="BY262" s="4">
        <v>5672</v>
      </c>
      <c r="BZ262" s="4">
        <f t="shared" ref="BZ262:BZ267" si="69">BR262-BY262</f>
        <v>4954</v>
      </c>
      <c r="CA262" s="4">
        <f t="shared" si="64"/>
        <v>47470</v>
      </c>
      <c r="CD262" s="4">
        <f t="shared" ref="CD262:CD267" si="70">SUM(H251:H262)</f>
        <v>26852</v>
      </c>
      <c r="CE262" s="4">
        <f t="shared" ref="CE262:CE267" si="71">SUM(AN251:AN262)</f>
        <v>17734</v>
      </c>
      <c r="CF262" s="4">
        <f t="shared" ref="CF262:CF267" si="72">SUM(AT251:AT262)</f>
        <v>5255</v>
      </c>
      <c r="CG262" s="4">
        <f t="shared" si="52"/>
        <v>4492</v>
      </c>
      <c r="CH262" s="4">
        <f t="shared" si="53"/>
        <v>5152</v>
      </c>
      <c r="CZ262" s="70">
        <v>37987</v>
      </c>
      <c r="DA262" s="5">
        <f t="shared" si="57"/>
        <v>10159.861111111111</v>
      </c>
      <c r="DB262" s="5">
        <f t="shared" si="47"/>
        <v>10068.083333333334</v>
      </c>
      <c r="DC262" s="72">
        <f t="shared" si="58"/>
        <v>10626</v>
      </c>
    </row>
    <row r="263" spans="2:107" x14ac:dyDescent="0.3">
      <c r="B263" s="46">
        <v>38018</v>
      </c>
      <c r="C263" t="s">
        <v>444</v>
      </c>
      <c r="D263" s="4">
        <v>44</v>
      </c>
      <c r="E263" s="4">
        <v>225</v>
      </c>
      <c r="F263" s="4">
        <v>346</v>
      </c>
      <c r="G263" s="4">
        <v>63</v>
      </c>
      <c r="H263" s="4">
        <v>2158</v>
      </c>
      <c r="I263" s="4">
        <v>289</v>
      </c>
      <c r="J263" s="4">
        <v>36</v>
      </c>
      <c r="K263" s="4">
        <v>8</v>
      </c>
      <c r="L263" s="4">
        <v>322</v>
      </c>
      <c r="M263" s="4">
        <v>121</v>
      </c>
      <c r="N263" s="4">
        <v>164</v>
      </c>
      <c r="O263" s="4">
        <v>402</v>
      </c>
      <c r="P263" s="4">
        <v>167</v>
      </c>
      <c r="Q263" s="4">
        <v>88</v>
      </c>
      <c r="R263" s="4">
        <v>50</v>
      </c>
      <c r="S263" s="4">
        <v>75</v>
      </c>
      <c r="T263" s="4">
        <v>39</v>
      </c>
      <c r="U263" s="4">
        <v>46</v>
      </c>
      <c r="V263" s="4">
        <v>31</v>
      </c>
      <c r="W263" s="4">
        <v>75</v>
      </c>
      <c r="X263" s="4">
        <v>83</v>
      </c>
      <c r="Y263" s="4">
        <v>131</v>
      </c>
      <c r="Z263" s="4">
        <v>105</v>
      </c>
      <c r="AA263" s="4">
        <v>27</v>
      </c>
      <c r="AB263" s="4">
        <v>83</v>
      </c>
      <c r="AC263" s="4">
        <v>243</v>
      </c>
      <c r="AD263" s="4">
        <v>54</v>
      </c>
      <c r="AE263" s="4">
        <v>236</v>
      </c>
      <c r="AF263" s="4">
        <v>29</v>
      </c>
      <c r="AG263" s="4">
        <v>68</v>
      </c>
      <c r="AH263" s="4">
        <v>83</v>
      </c>
      <c r="AI263" s="4">
        <v>165</v>
      </c>
      <c r="AJ263" s="4">
        <v>108</v>
      </c>
      <c r="AK263" s="4">
        <v>31</v>
      </c>
      <c r="AL263" s="4">
        <v>104</v>
      </c>
      <c r="AM263" s="4">
        <v>70</v>
      </c>
      <c r="AN263" s="4">
        <v>1402</v>
      </c>
      <c r="AO263" s="4">
        <v>94</v>
      </c>
      <c r="AP263" s="4">
        <v>20</v>
      </c>
      <c r="AQ263" s="4">
        <v>39</v>
      </c>
      <c r="AR263" s="4">
        <v>35</v>
      </c>
      <c r="AS263" s="4">
        <v>78</v>
      </c>
      <c r="AT263" s="4">
        <v>428</v>
      </c>
      <c r="AU263" s="4">
        <v>181</v>
      </c>
      <c r="AV263" s="4">
        <v>16</v>
      </c>
      <c r="AW263" s="4">
        <v>140</v>
      </c>
      <c r="AX263" s="4">
        <v>0</v>
      </c>
      <c r="AY263" s="4">
        <v>5</v>
      </c>
      <c r="AZ263" s="4">
        <v>79</v>
      </c>
      <c r="BA263" s="4">
        <v>47</v>
      </c>
      <c r="BB263" s="4">
        <v>15</v>
      </c>
      <c r="BC263" s="4">
        <v>12</v>
      </c>
      <c r="BD263" s="4">
        <v>79</v>
      </c>
      <c r="BE263" s="4">
        <v>0</v>
      </c>
      <c r="BF263" s="4">
        <v>0</v>
      </c>
      <c r="BG263" s="4">
        <v>0</v>
      </c>
      <c r="BH263" s="4">
        <v>0</v>
      </c>
      <c r="BI263" s="4">
        <v>24</v>
      </c>
      <c r="BJ263" s="4">
        <v>0</v>
      </c>
      <c r="BK263" s="4">
        <v>1</v>
      </c>
      <c r="BL263" s="4">
        <v>3</v>
      </c>
      <c r="BM263" s="4">
        <v>0</v>
      </c>
      <c r="BN263" s="4">
        <v>1</v>
      </c>
      <c r="BO263" s="4">
        <f t="shared" si="59"/>
        <v>120</v>
      </c>
      <c r="BP263" s="4">
        <v>24</v>
      </c>
      <c r="BQ263" s="4">
        <f t="shared" si="60"/>
        <v>209</v>
      </c>
      <c r="BR263" s="27">
        <v>9301</v>
      </c>
      <c r="BS263" s="4">
        <f t="shared" si="68"/>
        <v>9301</v>
      </c>
      <c r="BT263" s="3">
        <v>0</v>
      </c>
      <c r="BU263" s="29">
        <v>38045</v>
      </c>
      <c r="BW263" s="4">
        <f t="shared" ref="BW263:BW269" si="73">SUM(BR252:BR263)</f>
        <v>121617</v>
      </c>
      <c r="BX263" s="22">
        <f t="shared" si="62"/>
        <v>4.4981182657111818E-2</v>
      </c>
      <c r="BY263" s="202">
        <v>4811</v>
      </c>
      <c r="BZ263" s="202">
        <f t="shared" si="69"/>
        <v>4490</v>
      </c>
      <c r="CA263" s="202">
        <f t="shared" si="64"/>
        <v>48531</v>
      </c>
      <c r="CD263" s="4">
        <f t="shared" si="70"/>
        <v>27184</v>
      </c>
      <c r="CE263" s="4">
        <f t="shared" si="71"/>
        <v>17860</v>
      </c>
      <c r="CF263" s="4">
        <f t="shared" si="72"/>
        <v>5301</v>
      </c>
      <c r="CG263" s="4">
        <f t="shared" si="52"/>
        <v>4502</v>
      </c>
      <c r="CH263" s="4">
        <f t="shared" si="53"/>
        <v>5183</v>
      </c>
      <c r="CZ263" s="70">
        <v>38018</v>
      </c>
      <c r="DA263" s="5">
        <f t="shared" si="57"/>
        <v>10162.416666666666</v>
      </c>
      <c r="DB263" s="5">
        <f t="shared" si="47"/>
        <v>10134.75</v>
      </c>
      <c r="DC263" s="72">
        <f t="shared" si="58"/>
        <v>9301</v>
      </c>
    </row>
    <row r="264" spans="2:107" x14ac:dyDescent="0.3">
      <c r="B264" s="46">
        <v>38047</v>
      </c>
      <c r="C264" t="s">
        <v>445</v>
      </c>
      <c r="D264" s="4">
        <v>37</v>
      </c>
      <c r="E264" s="4">
        <v>232</v>
      </c>
      <c r="F264" s="4">
        <v>353</v>
      </c>
      <c r="G264" s="4">
        <v>62</v>
      </c>
      <c r="H264" s="4">
        <v>2288</v>
      </c>
      <c r="I264" s="4">
        <v>247</v>
      </c>
      <c r="J264" s="4">
        <v>43</v>
      </c>
      <c r="K264" s="4">
        <v>9</v>
      </c>
      <c r="L264" s="4">
        <v>314</v>
      </c>
      <c r="M264" s="4">
        <v>152</v>
      </c>
      <c r="N264" s="4">
        <v>179</v>
      </c>
      <c r="O264" s="4">
        <v>395</v>
      </c>
      <c r="P264" s="4">
        <v>189</v>
      </c>
      <c r="Q264" s="4">
        <v>92</v>
      </c>
      <c r="R264" s="4">
        <v>54</v>
      </c>
      <c r="S264" s="4">
        <v>90</v>
      </c>
      <c r="T264" s="4">
        <v>36</v>
      </c>
      <c r="U264" s="4">
        <v>56</v>
      </c>
      <c r="V264" s="4">
        <v>35</v>
      </c>
      <c r="W264" s="4">
        <v>65</v>
      </c>
      <c r="X264" s="4">
        <v>91</v>
      </c>
      <c r="Y264" s="4">
        <v>121</v>
      </c>
      <c r="Z264" s="4">
        <v>103</v>
      </c>
      <c r="AA264" s="4">
        <v>20</v>
      </c>
      <c r="AB264" s="4">
        <v>84</v>
      </c>
      <c r="AC264" s="4">
        <v>197</v>
      </c>
      <c r="AD264" s="4">
        <v>47</v>
      </c>
      <c r="AE264" s="4">
        <v>227</v>
      </c>
      <c r="AF264" s="4">
        <v>19</v>
      </c>
      <c r="AG264" s="4">
        <v>80</v>
      </c>
      <c r="AH264" s="4">
        <v>77</v>
      </c>
      <c r="AI264" s="4">
        <v>163</v>
      </c>
      <c r="AJ264" s="4">
        <v>91</v>
      </c>
      <c r="AK264" s="4">
        <v>24</v>
      </c>
      <c r="AL264" s="4">
        <v>114</v>
      </c>
      <c r="AM264" s="4">
        <v>84</v>
      </c>
      <c r="AN264" s="4">
        <v>1548</v>
      </c>
      <c r="AO264" s="4">
        <v>109</v>
      </c>
      <c r="AP264" s="4">
        <v>12</v>
      </c>
      <c r="AQ264" s="4">
        <v>47</v>
      </c>
      <c r="AR264" s="4">
        <v>31</v>
      </c>
      <c r="AS264" s="4">
        <v>72</v>
      </c>
      <c r="AT264" s="4">
        <v>443</v>
      </c>
      <c r="AU264" s="4">
        <v>202</v>
      </c>
      <c r="AV264" s="4">
        <v>11</v>
      </c>
      <c r="AW264" s="4">
        <v>134</v>
      </c>
      <c r="AX264" s="4">
        <v>1</v>
      </c>
      <c r="AY264" s="4">
        <v>14</v>
      </c>
      <c r="AZ264" s="4">
        <v>106</v>
      </c>
      <c r="BA264" s="4">
        <v>46</v>
      </c>
      <c r="BB264" s="4">
        <v>16</v>
      </c>
      <c r="BC264" s="4">
        <v>19</v>
      </c>
      <c r="BD264" s="4">
        <v>88</v>
      </c>
      <c r="BE264" s="4">
        <v>0</v>
      </c>
      <c r="BF264" s="4">
        <v>0</v>
      </c>
      <c r="BG264" s="4">
        <v>0</v>
      </c>
      <c r="BH264" s="4">
        <v>0</v>
      </c>
      <c r="BI264" s="4">
        <v>22</v>
      </c>
      <c r="BJ264" s="4">
        <v>1</v>
      </c>
      <c r="BK264" s="4">
        <v>1</v>
      </c>
      <c r="BL264" s="4">
        <v>0</v>
      </c>
      <c r="BM264" s="4">
        <v>0</v>
      </c>
      <c r="BN264" s="4">
        <v>1</v>
      </c>
      <c r="BO264" s="4">
        <f t="shared" si="59"/>
        <v>132</v>
      </c>
      <c r="BP264" s="4">
        <v>9</v>
      </c>
      <c r="BQ264" s="4">
        <f t="shared" si="60"/>
        <v>253</v>
      </c>
      <c r="BR264" s="27">
        <v>9656</v>
      </c>
      <c r="BS264" s="4">
        <f t="shared" si="68"/>
        <v>9656</v>
      </c>
      <c r="BT264" s="3">
        <v>0</v>
      </c>
      <c r="BU264" s="28">
        <v>38073</v>
      </c>
      <c r="BW264" s="4">
        <f t="shared" si="73"/>
        <v>120369</v>
      </c>
      <c r="BX264" s="22">
        <f t="shared" ref="BX264:BX269" si="74">(BW264/BW252)-1</f>
        <v>3.1899389616624418E-2</v>
      </c>
      <c r="BY264" s="202">
        <v>6115</v>
      </c>
      <c r="BZ264" s="202">
        <f t="shared" si="69"/>
        <v>3541</v>
      </c>
      <c r="CA264" s="202">
        <f t="shared" ref="CA264:CA269" si="75">SUM(BZ253:BZ264)</f>
        <v>48323</v>
      </c>
      <c r="CD264" s="4">
        <f t="shared" si="70"/>
        <v>27062</v>
      </c>
      <c r="CE264" s="4">
        <f t="shared" si="71"/>
        <v>17757</v>
      </c>
      <c r="CF264" s="4">
        <f t="shared" si="72"/>
        <v>5227</v>
      </c>
      <c r="CG264" s="4">
        <f t="shared" si="52"/>
        <v>4443</v>
      </c>
      <c r="CH264" s="4">
        <f t="shared" si="53"/>
        <v>5056</v>
      </c>
      <c r="CZ264" s="70">
        <v>38047</v>
      </c>
      <c r="DA264" s="5">
        <f t="shared" si="57"/>
        <v>10080.361111111111</v>
      </c>
      <c r="DB264" s="5">
        <f t="shared" si="47"/>
        <v>10030.75</v>
      </c>
      <c r="DC264" s="72">
        <f t="shared" si="58"/>
        <v>9656</v>
      </c>
    </row>
    <row r="265" spans="2:107" x14ac:dyDescent="0.3">
      <c r="B265" s="46">
        <v>38078</v>
      </c>
      <c r="C265" t="s">
        <v>446</v>
      </c>
      <c r="D265" s="4">
        <v>47</v>
      </c>
      <c r="E265" s="4">
        <v>262</v>
      </c>
      <c r="F265" s="4">
        <v>333</v>
      </c>
      <c r="G265" s="4">
        <v>44</v>
      </c>
      <c r="H265" s="4">
        <v>2007</v>
      </c>
      <c r="I265" s="4">
        <v>284</v>
      </c>
      <c r="J265" s="4">
        <v>38</v>
      </c>
      <c r="K265" s="4">
        <v>8</v>
      </c>
      <c r="L265" s="4">
        <v>296</v>
      </c>
      <c r="M265" s="4">
        <v>140</v>
      </c>
      <c r="N265" s="4">
        <v>166</v>
      </c>
      <c r="O265" s="4">
        <v>414</v>
      </c>
      <c r="P265" s="4">
        <v>181</v>
      </c>
      <c r="Q265" s="4">
        <v>50</v>
      </c>
      <c r="R265" s="4">
        <v>62</v>
      </c>
      <c r="S265" s="4">
        <v>64</v>
      </c>
      <c r="T265" s="4">
        <v>29</v>
      </c>
      <c r="U265" s="4">
        <v>43</v>
      </c>
      <c r="V265" s="4">
        <v>23</v>
      </c>
      <c r="W265" s="4">
        <v>70</v>
      </c>
      <c r="X265" s="4">
        <v>85</v>
      </c>
      <c r="Y265" s="4">
        <v>147</v>
      </c>
      <c r="Z265" s="4">
        <v>115</v>
      </c>
      <c r="AA265" s="4">
        <v>30</v>
      </c>
      <c r="AB265" s="4">
        <v>74</v>
      </c>
      <c r="AC265" s="4">
        <v>232</v>
      </c>
      <c r="AD265" s="4">
        <v>32</v>
      </c>
      <c r="AE265" s="4">
        <v>234</v>
      </c>
      <c r="AF265" s="4">
        <v>22</v>
      </c>
      <c r="AG265" s="4">
        <v>71</v>
      </c>
      <c r="AH265" s="4">
        <v>87</v>
      </c>
      <c r="AI265" s="4">
        <v>186</v>
      </c>
      <c r="AJ265" s="4">
        <v>109</v>
      </c>
      <c r="AK265" s="4">
        <v>23</v>
      </c>
      <c r="AL265" s="4">
        <v>127</v>
      </c>
      <c r="AM265" s="4">
        <v>63</v>
      </c>
      <c r="AN265" s="4">
        <v>1451</v>
      </c>
      <c r="AO265" s="4">
        <v>92</v>
      </c>
      <c r="AP265" s="4">
        <v>15</v>
      </c>
      <c r="AQ265" s="4">
        <v>36</v>
      </c>
      <c r="AR265" s="4">
        <v>29</v>
      </c>
      <c r="AS265" s="4">
        <v>77</v>
      </c>
      <c r="AT265" s="4">
        <v>361</v>
      </c>
      <c r="AU265" s="4">
        <v>190</v>
      </c>
      <c r="AV265" s="4">
        <v>11</v>
      </c>
      <c r="AW265" s="4">
        <v>133</v>
      </c>
      <c r="AX265" s="4">
        <v>0</v>
      </c>
      <c r="AY265" s="4">
        <v>8</v>
      </c>
      <c r="AZ265" s="4">
        <v>95</v>
      </c>
      <c r="BA265" s="4">
        <v>44</v>
      </c>
      <c r="BB265" s="4">
        <v>14</v>
      </c>
      <c r="BC265" s="4">
        <v>11</v>
      </c>
      <c r="BD265" s="4">
        <v>75</v>
      </c>
      <c r="BE265" s="4">
        <v>0</v>
      </c>
      <c r="BF265" s="4">
        <v>0</v>
      </c>
      <c r="BG265" s="4">
        <v>1</v>
      </c>
      <c r="BH265" s="4">
        <v>0</v>
      </c>
      <c r="BI265" s="4">
        <v>14</v>
      </c>
      <c r="BJ265" s="4">
        <v>0</v>
      </c>
      <c r="BK265" s="4">
        <v>1</v>
      </c>
      <c r="BL265" s="4">
        <v>4</v>
      </c>
      <c r="BM265" s="4">
        <v>0</v>
      </c>
      <c r="BN265" s="4">
        <v>0</v>
      </c>
      <c r="BO265" s="4">
        <f t="shared" si="59"/>
        <v>106</v>
      </c>
      <c r="BP265" s="4">
        <v>20</v>
      </c>
      <c r="BQ265" s="4">
        <f t="shared" si="60"/>
        <v>277</v>
      </c>
      <c r="BR265" s="27">
        <v>9157</v>
      </c>
      <c r="BS265" s="4">
        <f t="shared" si="68"/>
        <v>9157</v>
      </c>
      <c r="BT265" s="3">
        <v>0</v>
      </c>
      <c r="BU265" s="28">
        <v>38101</v>
      </c>
      <c r="BW265" s="4">
        <f t="shared" si="73"/>
        <v>121200</v>
      </c>
      <c r="BX265" s="22">
        <f t="shared" si="74"/>
        <v>4.0602381708751523E-2</v>
      </c>
      <c r="BY265" s="202">
        <v>4765</v>
      </c>
      <c r="BZ265" s="202">
        <f t="shared" si="69"/>
        <v>4392</v>
      </c>
      <c r="CA265" s="202">
        <f t="shared" si="75"/>
        <v>50398</v>
      </c>
      <c r="CD265" s="4">
        <f t="shared" si="70"/>
        <v>27238</v>
      </c>
      <c r="CE265" s="4">
        <f t="shared" si="71"/>
        <v>17840</v>
      </c>
      <c r="CF265" s="4">
        <f t="shared" si="72"/>
        <v>5227</v>
      </c>
      <c r="CG265" s="4">
        <f t="shared" si="52"/>
        <v>4461</v>
      </c>
      <c r="CH265" s="4">
        <f t="shared" si="53"/>
        <v>5104</v>
      </c>
      <c r="CZ265" s="70">
        <v>38078</v>
      </c>
      <c r="DA265" s="5">
        <f t="shared" si="57"/>
        <v>10062.944444444445</v>
      </c>
      <c r="DB265" s="5">
        <f t="shared" si="47"/>
        <v>10100</v>
      </c>
      <c r="DC265" s="72">
        <f t="shared" si="58"/>
        <v>9157</v>
      </c>
    </row>
    <row r="266" spans="2:107" x14ac:dyDescent="0.3">
      <c r="B266" s="46">
        <v>38108</v>
      </c>
      <c r="C266" t="s">
        <v>447</v>
      </c>
      <c r="D266" s="4">
        <v>62</v>
      </c>
      <c r="E266" s="4">
        <v>286</v>
      </c>
      <c r="F266" s="4">
        <v>445</v>
      </c>
      <c r="G266" s="4">
        <v>55</v>
      </c>
      <c r="H266" s="4">
        <v>2636</v>
      </c>
      <c r="I266" s="4">
        <v>361</v>
      </c>
      <c r="J266" s="4">
        <v>47</v>
      </c>
      <c r="K266" s="4">
        <v>6</v>
      </c>
      <c r="L266" s="4">
        <v>377</v>
      </c>
      <c r="M266" s="4">
        <v>154</v>
      </c>
      <c r="N266" s="4">
        <v>222</v>
      </c>
      <c r="O266" s="4">
        <v>473</v>
      </c>
      <c r="P266" s="4">
        <v>210</v>
      </c>
      <c r="Q266" s="4">
        <v>92</v>
      </c>
      <c r="R266" s="4">
        <v>55</v>
      </c>
      <c r="S266" s="4">
        <v>81</v>
      </c>
      <c r="T266" s="4">
        <v>45</v>
      </c>
      <c r="U266" s="4">
        <v>60</v>
      </c>
      <c r="V266" s="4">
        <v>30</v>
      </c>
      <c r="W266" s="4">
        <v>69</v>
      </c>
      <c r="X266" s="4">
        <v>100</v>
      </c>
      <c r="Y266" s="4">
        <v>166</v>
      </c>
      <c r="Z266" s="4">
        <v>132</v>
      </c>
      <c r="AA266" s="4">
        <v>31</v>
      </c>
      <c r="AB266" s="4">
        <v>128</v>
      </c>
      <c r="AC266" s="4">
        <v>253</v>
      </c>
      <c r="AD266" s="4">
        <v>60</v>
      </c>
      <c r="AE266" s="4">
        <v>306</v>
      </c>
      <c r="AF266" s="4">
        <v>22</v>
      </c>
      <c r="AG266" s="4">
        <v>97</v>
      </c>
      <c r="AH266" s="4">
        <v>113</v>
      </c>
      <c r="AI266" s="4">
        <v>189</v>
      </c>
      <c r="AJ266" s="4">
        <v>117</v>
      </c>
      <c r="AK266" s="4">
        <v>26</v>
      </c>
      <c r="AL266" s="4">
        <v>156</v>
      </c>
      <c r="AM266" s="4">
        <v>99</v>
      </c>
      <c r="AN266" s="4">
        <v>1763</v>
      </c>
      <c r="AO266" s="4">
        <v>134</v>
      </c>
      <c r="AP266" s="4">
        <v>17</v>
      </c>
      <c r="AQ266" s="4">
        <v>49</v>
      </c>
      <c r="AR266" s="4">
        <v>42</v>
      </c>
      <c r="AS266" s="4">
        <v>78</v>
      </c>
      <c r="AT266" s="4">
        <v>505</v>
      </c>
      <c r="AU266" s="4">
        <v>246</v>
      </c>
      <c r="AV266" s="4">
        <v>17</v>
      </c>
      <c r="AW266" s="4">
        <v>181</v>
      </c>
      <c r="AX266" s="4">
        <v>1</v>
      </c>
      <c r="AY266" s="4">
        <v>16</v>
      </c>
      <c r="AZ266" s="4">
        <v>110</v>
      </c>
      <c r="BA266" s="4">
        <v>43</v>
      </c>
      <c r="BB266" s="4">
        <v>13</v>
      </c>
      <c r="BC266" s="4">
        <v>31</v>
      </c>
      <c r="BD266" s="4">
        <v>87</v>
      </c>
      <c r="BE266" s="4">
        <v>0</v>
      </c>
      <c r="BF266" s="4">
        <v>0</v>
      </c>
      <c r="BG266" s="4">
        <v>0</v>
      </c>
      <c r="BH266" s="4">
        <v>2</v>
      </c>
      <c r="BI266" s="4">
        <v>36</v>
      </c>
      <c r="BJ266" s="4">
        <v>0</v>
      </c>
      <c r="BK266" s="4">
        <v>0</v>
      </c>
      <c r="BL266" s="4">
        <v>2</v>
      </c>
      <c r="BM266" s="4">
        <v>0</v>
      </c>
      <c r="BN266" s="4">
        <v>2</v>
      </c>
      <c r="BO266" s="4">
        <f t="shared" si="59"/>
        <v>160</v>
      </c>
      <c r="BP266" s="4">
        <v>21</v>
      </c>
      <c r="BQ266" s="4">
        <f t="shared" si="60"/>
        <v>311</v>
      </c>
      <c r="BR266" s="27">
        <v>11468</v>
      </c>
      <c r="BS266" s="4">
        <f t="shared" si="68"/>
        <v>11468</v>
      </c>
      <c r="BT266" s="3">
        <v>0</v>
      </c>
      <c r="BU266" s="28">
        <v>38136</v>
      </c>
      <c r="BW266" s="4">
        <f t="shared" si="73"/>
        <v>122609</v>
      </c>
      <c r="BX266" s="22">
        <f t="shared" si="74"/>
        <v>3.7029205538310572E-2</v>
      </c>
      <c r="BY266" s="202">
        <v>4655</v>
      </c>
      <c r="BZ266" s="202">
        <f t="shared" si="69"/>
        <v>6813</v>
      </c>
      <c r="CA266" s="202">
        <f t="shared" si="75"/>
        <v>51483</v>
      </c>
      <c r="CD266" s="4">
        <f t="shared" si="70"/>
        <v>27671</v>
      </c>
      <c r="CE266" s="4">
        <f t="shared" si="71"/>
        <v>18113</v>
      </c>
      <c r="CF266" s="4">
        <f t="shared" si="72"/>
        <v>5345</v>
      </c>
      <c r="CG266" s="4">
        <f t="shared" si="52"/>
        <v>4493</v>
      </c>
      <c r="CH266" s="4">
        <f t="shared" si="53"/>
        <v>5095</v>
      </c>
      <c r="CZ266" s="70">
        <v>38108</v>
      </c>
      <c r="DA266" s="5">
        <f t="shared" si="57"/>
        <v>10125</v>
      </c>
      <c r="DB266" s="5">
        <f t="shared" si="47"/>
        <v>10217.416666666666</v>
      </c>
      <c r="DC266" s="72">
        <f t="shared" si="58"/>
        <v>11468</v>
      </c>
    </row>
    <row r="267" spans="2:107" x14ac:dyDescent="0.3">
      <c r="B267" s="46">
        <v>38139</v>
      </c>
      <c r="C267" t="s">
        <v>448</v>
      </c>
      <c r="D267" s="4">
        <v>66</v>
      </c>
      <c r="E267" s="4">
        <v>270</v>
      </c>
      <c r="F267" s="4">
        <v>463</v>
      </c>
      <c r="G267" s="4">
        <v>60</v>
      </c>
      <c r="H267" s="4">
        <v>2286</v>
      </c>
      <c r="I267" s="4">
        <v>320</v>
      </c>
      <c r="J267" s="4">
        <v>40</v>
      </c>
      <c r="K267" s="4">
        <v>10</v>
      </c>
      <c r="L267" s="4">
        <v>324</v>
      </c>
      <c r="M267" s="4">
        <v>126</v>
      </c>
      <c r="N267" s="4">
        <v>167</v>
      </c>
      <c r="O267" s="4">
        <v>417</v>
      </c>
      <c r="P267" s="4">
        <v>209</v>
      </c>
      <c r="Q267" s="4">
        <v>104</v>
      </c>
      <c r="R267" s="4">
        <v>60</v>
      </c>
      <c r="S267" s="4">
        <v>99</v>
      </c>
      <c r="T267" s="4">
        <v>30</v>
      </c>
      <c r="U267" s="4">
        <v>61</v>
      </c>
      <c r="V267" s="4">
        <v>26</v>
      </c>
      <c r="W267" s="4">
        <v>86</v>
      </c>
      <c r="X267" s="4">
        <v>109</v>
      </c>
      <c r="Y267" s="4">
        <v>159</v>
      </c>
      <c r="Z267" s="4">
        <v>145</v>
      </c>
      <c r="AA267" s="4">
        <v>34</v>
      </c>
      <c r="AB267" s="4">
        <v>94</v>
      </c>
      <c r="AC267" s="4">
        <v>216</v>
      </c>
      <c r="AD267" s="4">
        <v>46</v>
      </c>
      <c r="AE267" s="4">
        <v>248</v>
      </c>
      <c r="AF267" s="4">
        <v>36</v>
      </c>
      <c r="AG267" s="4">
        <v>71</v>
      </c>
      <c r="AH267" s="4">
        <v>75</v>
      </c>
      <c r="AI267" s="4">
        <v>200</v>
      </c>
      <c r="AJ267" s="4">
        <v>139</v>
      </c>
      <c r="AK267" s="4">
        <v>30</v>
      </c>
      <c r="AL267" s="4">
        <v>145</v>
      </c>
      <c r="AM267" s="4">
        <v>83</v>
      </c>
      <c r="AN267" s="4">
        <v>1395</v>
      </c>
      <c r="AO267" s="4">
        <v>124</v>
      </c>
      <c r="AP267" s="4">
        <v>22</v>
      </c>
      <c r="AQ267" s="4">
        <v>51</v>
      </c>
      <c r="AR267" s="4">
        <v>45</v>
      </c>
      <c r="AS267" s="4">
        <v>99</v>
      </c>
      <c r="AT267" s="4">
        <v>504</v>
      </c>
      <c r="AU267" s="4">
        <v>241</v>
      </c>
      <c r="AV267" s="4">
        <v>15</v>
      </c>
      <c r="AW267" s="4">
        <v>162</v>
      </c>
      <c r="AX267" s="4">
        <v>4</v>
      </c>
      <c r="AY267" s="4">
        <v>11</v>
      </c>
      <c r="AZ267" s="4">
        <v>118</v>
      </c>
      <c r="BA267" s="4">
        <v>43</v>
      </c>
      <c r="BB267" s="4">
        <v>9</v>
      </c>
      <c r="BC267" s="4">
        <v>15</v>
      </c>
      <c r="BD267" s="4">
        <v>77</v>
      </c>
      <c r="BE267" s="4">
        <v>0</v>
      </c>
      <c r="BF267" s="4">
        <v>0</v>
      </c>
      <c r="BG267" s="4">
        <v>0</v>
      </c>
      <c r="BH267" s="4">
        <v>2</v>
      </c>
      <c r="BI267" s="4">
        <v>25</v>
      </c>
      <c r="BJ267" s="4">
        <v>0</v>
      </c>
      <c r="BK267" s="4">
        <v>0</v>
      </c>
      <c r="BL267" s="4">
        <v>2</v>
      </c>
      <c r="BM267" s="4">
        <v>0</v>
      </c>
      <c r="BN267" s="4">
        <v>0</v>
      </c>
      <c r="BO267" s="4">
        <f t="shared" si="59"/>
        <v>121</v>
      </c>
      <c r="BP267" s="4">
        <v>16</v>
      </c>
      <c r="BQ267" s="4">
        <f t="shared" si="60"/>
        <v>288</v>
      </c>
      <c r="BR267" s="27">
        <v>10322</v>
      </c>
      <c r="BS267" s="4">
        <f t="shared" si="68"/>
        <v>10322</v>
      </c>
      <c r="BT267" s="3">
        <v>0</v>
      </c>
      <c r="BU267" s="28">
        <v>38203</v>
      </c>
      <c r="BW267" s="4">
        <f>SUM(BR256:BR267)</f>
        <v>123484</v>
      </c>
      <c r="BX267" s="22">
        <f t="shared" si="74"/>
        <v>6.6070395662646497E-2</v>
      </c>
      <c r="BY267" s="202">
        <v>6258</v>
      </c>
      <c r="BZ267" s="202">
        <f t="shared" si="69"/>
        <v>4064</v>
      </c>
      <c r="CA267" s="202">
        <f t="shared" si="75"/>
        <v>53052</v>
      </c>
      <c r="CD267" s="4">
        <f t="shared" si="70"/>
        <v>27949</v>
      </c>
      <c r="CE267" s="4">
        <f t="shared" si="71"/>
        <v>18201</v>
      </c>
      <c r="CF267" s="4">
        <f t="shared" si="72"/>
        <v>5416</v>
      </c>
      <c r="CG267" s="4">
        <f t="shared" si="52"/>
        <v>4532</v>
      </c>
      <c r="CH267" s="4">
        <f t="shared" si="53"/>
        <v>5103</v>
      </c>
      <c r="CZ267" s="70">
        <v>38139</v>
      </c>
      <c r="DA267" s="5">
        <f t="shared" si="57"/>
        <v>10072.138888888889</v>
      </c>
      <c r="DB267" s="5">
        <f t="shared" si="47"/>
        <v>10290.333333333334</v>
      </c>
      <c r="DC267" s="72">
        <f t="shared" si="58"/>
        <v>10322</v>
      </c>
    </row>
    <row r="268" spans="2:107" x14ac:dyDescent="0.3">
      <c r="B268" s="46">
        <v>38169</v>
      </c>
      <c r="C268" t="s">
        <v>462</v>
      </c>
      <c r="D268" s="4">
        <v>81</v>
      </c>
      <c r="E268" s="4">
        <v>302</v>
      </c>
      <c r="F268" s="4">
        <v>528</v>
      </c>
      <c r="G268" s="4">
        <v>49</v>
      </c>
      <c r="H268" s="4">
        <v>3315</v>
      </c>
      <c r="I268" s="4">
        <v>462</v>
      </c>
      <c r="J268" s="4">
        <v>53</v>
      </c>
      <c r="K268" s="4">
        <v>9</v>
      </c>
      <c r="L268" s="4">
        <v>398</v>
      </c>
      <c r="M268" s="4">
        <v>177</v>
      </c>
      <c r="N268" s="4">
        <v>237</v>
      </c>
      <c r="O268" s="4">
        <v>512</v>
      </c>
      <c r="P268" s="4">
        <v>308</v>
      </c>
      <c r="Q268" s="4">
        <v>136</v>
      </c>
      <c r="R268" s="4">
        <v>94</v>
      </c>
      <c r="S268" s="4">
        <v>120</v>
      </c>
      <c r="T268" s="4">
        <v>65</v>
      </c>
      <c r="U268" s="4">
        <v>69</v>
      </c>
      <c r="V268" s="4">
        <v>46</v>
      </c>
      <c r="W268" s="4">
        <v>136</v>
      </c>
      <c r="X268" s="4">
        <v>159</v>
      </c>
      <c r="Y268" s="4">
        <v>233</v>
      </c>
      <c r="Z268" s="4">
        <v>170</v>
      </c>
      <c r="AA268" s="4">
        <v>44</v>
      </c>
      <c r="AB268" s="4">
        <v>144</v>
      </c>
      <c r="AC268" s="4">
        <v>291</v>
      </c>
      <c r="AD268" s="4">
        <v>80</v>
      </c>
      <c r="AE268" s="4">
        <v>327</v>
      </c>
      <c r="AF268" s="4">
        <v>30</v>
      </c>
      <c r="AG268" s="4">
        <v>134</v>
      </c>
      <c r="AH268" s="4">
        <v>123</v>
      </c>
      <c r="AI268" s="4">
        <v>245</v>
      </c>
      <c r="AJ268" s="4">
        <v>180</v>
      </c>
      <c r="AK268" s="4">
        <v>44</v>
      </c>
      <c r="AL268" s="4">
        <v>218</v>
      </c>
      <c r="AM268" s="4">
        <v>127</v>
      </c>
      <c r="AN268" s="4">
        <v>1877</v>
      </c>
      <c r="AO268" s="4">
        <v>179</v>
      </c>
      <c r="AP268" s="4">
        <v>7</v>
      </c>
      <c r="AQ268" s="4">
        <v>66</v>
      </c>
      <c r="AR268" s="4">
        <v>42</v>
      </c>
      <c r="AS268" s="4">
        <v>122</v>
      </c>
      <c r="AT268" s="4">
        <v>608</v>
      </c>
      <c r="AU268" s="4">
        <v>268</v>
      </c>
      <c r="AV268" s="4">
        <v>29</v>
      </c>
      <c r="AW268" s="4">
        <v>236</v>
      </c>
      <c r="AX268" s="4">
        <v>2</v>
      </c>
      <c r="AY268" s="4">
        <v>21</v>
      </c>
      <c r="AZ268" s="4">
        <v>165</v>
      </c>
      <c r="BA268" s="4">
        <v>63</v>
      </c>
      <c r="BB268" s="4">
        <v>23</v>
      </c>
      <c r="BC268" s="4">
        <v>18</v>
      </c>
      <c r="BD268" s="4">
        <v>108</v>
      </c>
      <c r="BE268" s="4">
        <v>0</v>
      </c>
      <c r="BF268" s="4">
        <v>0</v>
      </c>
      <c r="BG268" s="4">
        <v>1</v>
      </c>
      <c r="BH268" s="4">
        <v>1</v>
      </c>
      <c r="BI268" s="4">
        <v>31</v>
      </c>
      <c r="BJ268" s="4">
        <v>1</v>
      </c>
      <c r="BK268" s="4">
        <v>0</v>
      </c>
      <c r="BL268" s="4">
        <v>4</v>
      </c>
      <c r="BM268" s="4">
        <v>0</v>
      </c>
      <c r="BN268" s="4">
        <v>0</v>
      </c>
      <c r="BO268" s="4">
        <f t="shared" si="59"/>
        <v>164</v>
      </c>
      <c r="BP268" s="4">
        <v>26</v>
      </c>
      <c r="BQ268" s="4">
        <f t="shared" si="60"/>
        <v>392</v>
      </c>
      <c r="BR268" s="27">
        <v>13936</v>
      </c>
      <c r="BS268" s="4">
        <f t="shared" si="68"/>
        <v>13936</v>
      </c>
      <c r="BT268" s="3">
        <v>0</v>
      </c>
      <c r="BU268" s="28">
        <v>38199</v>
      </c>
      <c r="BW268" s="4">
        <f t="shared" si="73"/>
        <v>127844</v>
      </c>
      <c r="BX268" s="22">
        <f t="shared" si="74"/>
        <v>0.10132492548370986</v>
      </c>
      <c r="BY268" s="202">
        <v>5368</v>
      </c>
      <c r="BZ268" s="202">
        <f t="shared" ref="BZ268:BZ273" si="76">BR268-BY268</f>
        <v>8568</v>
      </c>
      <c r="CA268" s="202">
        <f t="shared" si="75"/>
        <v>57554</v>
      </c>
      <c r="CD268" s="4">
        <f t="shared" ref="CD268:CD273" si="77">SUM(H257:H268)</f>
        <v>29172</v>
      </c>
      <c r="CE268" s="4">
        <f t="shared" ref="CE268:CE273" si="78">SUM(AN257:AN268)</f>
        <v>18727</v>
      </c>
      <c r="CF268" s="4">
        <f t="shared" ref="CF268:CF273" si="79">SUM(AT257:AT268)</f>
        <v>5597</v>
      </c>
      <c r="CG268" s="4">
        <f t="shared" si="52"/>
        <v>4697</v>
      </c>
      <c r="CH268" s="4">
        <f t="shared" si="53"/>
        <v>5231</v>
      </c>
      <c r="CZ268" s="70">
        <v>38169</v>
      </c>
      <c r="DA268" s="5">
        <f t="shared" si="57"/>
        <v>10167.083333333334</v>
      </c>
      <c r="DB268" s="5">
        <f t="shared" si="47"/>
        <v>10653.666666666666</v>
      </c>
      <c r="DC268" s="72">
        <f t="shared" si="58"/>
        <v>13936</v>
      </c>
    </row>
    <row r="269" spans="2:107" x14ac:dyDescent="0.3">
      <c r="B269" s="46">
        <v>38200</v>
      </c>
      <c r="C269" t="s">
        <v>438</v>
      </c>
      <c r="D269" s="4">
        <v>60</v>
      </c>
      <c r="E269" s="4">
        <v>276</v>
      </c>
      <c r="F269" s="4">
        <v>495</v>
      </c>
      <c r="G269" s="4">
        <v>59</v>
      </c>
      <c r="H269" s="4">
        <v>2827</v>
      </c>
      <c r="I269" s="4">
        <v>412</v>
      </c>
      <c r="J269" s="4">
        <v>64</v>
      </c>
      <c r="K269" s="4">
        <v>21</v>
      </c>
      <c r="L269" s="4">
        <v>350</v>
      </c>
      <c r="M269" s="4">
        <v>149</v>
      </c>
      <c r="N269" s="4">
        <v>216</v>
      </c>
      <c r="O269" s="4">
        <v>492</v>
      </c>
      <c r="P269" s="4">
        <v>265</v>
      </c>
      <c r="Q269" s="4">
        <v>107</v>
      </c>
      <c r="R269" s="4">
        <v>84</v>
      </c>
      <c r="S269" s="4">
        <v>105</v>
      </c>
      <c r="T269" s="4">
        <v>39</v>
      </c>
      <c r="U269" s="4">
        <v>53</v>
      </c>
      <c r="V269" s="4">
        <v>37</v>
      </c>
      <c r="W269" s="4">
        <v>117</v>
      </c>
      <c r="X269" s="4">
        <v>152</v>
      </c>
      <c r="Y269" s="4">
        <v>203</v>
      </c>
      <c r="Z269" s="4">
        <v>146</v>
      </c>
      <c r="AA269" s="4">
        <v>32</v>
      </c>
      <c r="AB269" s="4">
        <v>123</v>
      </c>
      <c r="AC269" s="4">
        <v>253</v>
      </c>
      <c r="AD269" s="4">
        <v>68</v>
      </c>
      <c r="AE269" s="4">
        <v>315</v>
      </c>
      <c r="AF269" s="4">
        <v>26</v>
      </c>
      <c r="AG269" s="4">
        <v>105</v>
      </c>
      <c r="AH269" s="4">
        <v>132</v>
      </c>
      <c r="AI269" s="4">
        <v>266</v>
      </c>
      <c r="AJ269" s="4">
        <v>150</v>
      </c>
      <c r="AK269" s="4">
        <v>29</v>
      </c>
      <c r="AL269" s="4">
        <v>194</v>
      </c>
      <c r="AM269" s="4">
        <v>87</v>
      </c>
      <c r="AN269" s="4">
        <v>1607</v>
      </c>
      <c r="AO269" s="4">
        <v>162</v>
      </c>
      <c r="AP269" s="4">
        <v>9</v>
      </c>
      <c r="AQ269" s="4">
        <v>58</v>
      </c>
      <c r="AR269" s="4">
        <v>40</v>
      </c>
      <c r="AS269" s="4">
        <v>119</v>
      </c>
      <c r="AT269" s="4">
        <v>567</v>
      </c>
      <c r="AU269" s="4">
        <v>236</v>
      </c>
      <c r="AV269" s="4">
        <v>15</v>
      </c>
      <c r="AW269" s="4">
        <v>213</v>
      </c>
      <c r="AX269" s="4">
        <v>1</v>
      </c>
      <c r="AY269" s="4">
        <v>16</v>
      </c>
      <c r="AZ269" s="4">
        <v>128</v>
      </c>
      <c r="BA269" s="4">
        <v>64</v>
      </c>
      <c r="BB269" s="4">
        <v>21</v>
      </c>
      <c r="BC269" s="4">
        <v>15</v>
      </c>
      <c r="BD269" s="4">
        <v>67</v>
      </c>
      <c r="BE269" s="4">
        <v>0</v>
      </c>
      <c r="BF269" s="4">
        <v>0</v>
      </c>
      <c r="BG269" s="4">
        <v>0</v>
      </c>
      <c r="BH269" s="4">
        <v>1</v>
      </c>
      <c r="BI269" s="4">
        <v>43</v>
      </c>
      <c r="BJ269" s="4">
        <v>0</v>
      </c>
      <c r="BK269" s="4">
        <v>0</v>
      </c>
      <c r="BL269" s="4">
        <v>2</v>
      </c>
      <c r="BM269" s="4">
        <v>0</v>
      </c>
      <c r="BN269" s="4">
        <v>0</v>
      </c>
      <c r="BO269" s="4">
        <f t="shared" si="59"/>
        <v>128</v>
      </c>
      <c r="BP269" s="4">
        <v>29</v>
      </c>
      <c r="BQ269" s="4">
        <f t="shared" si="60"/>
        <v>352</v>
      </c>
      <c r="BR269" s="27">
        <v>12274</v>
      </c>
      <c r="BS269" s="4">
        <f t="shared" si="68"/>
        <v>12274</v>
      </c>
      <c r="BT269" s="3">
        <v>0</v>
      </c>
      <c r="BU269" s="28">
        <v>38227</v>
      </c>
      <c r="BW269" s="4">
        <f t="shared" si="73"/>
        <v>127025</v>
      </c>
      <c r="BX269" s="22">
        <f t="shared" si="74"/>
        <v>9.1833489483501118E-2</v>
      </c>
      <c r="BY269" s="202">
        <v>4959</v>
      </c>
      <c r="BZ269" s="202">
        <f t="shared" si="76"/>
        <v>7315</v>
      </c>
      <c r="CA269" s="202">
        <f t="shared" si="75"/>
        <v>59520</v>
      </c>
      <c r="CD269" s="4">
        <f t="shared" si="77"/>
        <v>29122</v>
      </c>
      <c r="CE269" s="4">
        <f t="shared" si="78"/>
        <v>18529</v>
      </c>
      <c r="CF269" s="4">
        <f t="shared" si="79"/>
        <v>5561</v>
      </c>
      <c r="CG269" s="4">
        <f t="shared" si="52"/>
        <v>4945</v>
      </c>
      <c r="CH269" s="4">
        <f t="shared" si="53"/>
        <v>5197</v>
      </c>
      <c r="CZ269" s="70">
        <v>38200</v>
      </c>
      <c r="DA269" s="5">
        <f t="shared" si="57"/>
        <v>10184.583333333334</v>
      </c>
      <c r="DB269" s="5">
        <f t="shared" si="47"/>
        <v>10585.416666666666</v>
      </c>
      <c r="DC269" s="72">
        <f t="shared" si="58"/>
        <v>12274</v>
      </c>
    </row>
    <row r="270" spans="2:107" x14ac:dyDescent="0.3">
      <c r="B270" s="46">
        <v>38231</v>
      </c>
      <c r="C270" t="s">
        <v>439</v>
      </c>
      <c r="D270" s="4">
        <v>56</v>
      </c>
      <c r="E270" s="4">
        <v>294</v>
      </c>
      <c r="F270" s="4">
        <v>477</v>
      </c>
      <c r="G270" s="4">
        <v>69</v>
      </c>
      <c r="H270" s="4">
        <v>2969</v>
      </c>
      <c r="I270" s="4">
        <v>391</v>
      </c>
      <c r="J270" s="4">
        <v>74</v>
      </c>
      <c r="K270" s="4">
        <v>19</v>
      </c>
      <c r="L270" s="4">
        <v>377</v>
      </c>
      <c r="M270" s="4">
        <v>165</v>
      </c>
      <c r="N270" s="4">
        <v>192</v>
      </c>
      <c r="O270" s="4">
        <v>508</v>
      </c>
      <c r="P270" s="4">
        <v>255</v>
      </c>
      <c r="Q270" s="4">
        <v>119</v>
      </c>
      <c r="R270" s="4">
        <v>97</v>
      </c>
      <c r="S270" s="4">
        <v>117</v>
      </c>
      <c r="T270" s="4">
        <v>53</v>
      </c>
      <c r="U270" s="4">
        <v>57</v>
      </c>
      <c r="V270" s="4">
        <v>26</v>
      </c>
      <c r="W270" s="4">
        <v>108</v>
      </c>
      <c r="X270" s="4">
        <v>156</v>
      </c>
      <c r="Y270" s="4">
        <v>199</v>
      </c>
      <c r="Z270" s="4">
        <v>158</v>
      </c>
      <c r="AA270" s="4">
        <v>37</v>
      </c>
      <c r="AB270" s="4">
        <v>113</v>
      </c>
      <c r="AC270" s="4">
        <v>307</v>
      </c>
      <c r="AD270" s="4">
        <v>57</v>
      </c>
      <c r="AE270" s="4">
        <v>306</v>
      </c>
      <c r="AF270" s="4">
        <v>25</v>
      </c>
      <c r="AG270" s="4">
        <v>107</v>
      </c>
      <c r="AH270" s="4">
        <v>127</v>
      </c>
      <c r="AI270" s="4">
        <v>255</v>
      </c>
      <c r="AJ270" s="4">
        <v>149</v>
      </c>
      <c r="AK270" s="4">
        <v>43</v>
      </c>
      <c r="AL270" s="4">
        <v>190</v>
      </c>
      <c r="AM270" s="4">
        <v>90</v>
      </c>
      <c r="AN270" s="4">
        <v>1780</v>
      </c>
      <c r="AO270" s="4">
        <v>131</v>
      </c>
      <c r="AP270" s="4">
        <v>15</v>
      </c>
      <c r="AQ270" s="4">
        <v>61</v>
      </c>
      <c r="AR270" s="4">
        <v>61</v>
      </c>
      <c r="AS270" s="4">
        <v>133</v>
      </c>
      <c r="AT270" s="4">
        <v>572</v>
      </c>
      <c r="AU270" s="4">
        <v>251</v>
      </c>
      <c r="AV270" s="4">
        <v>22</v>
      </c>
      <c r="AW270" s="4">
        <v>212</v>
      </c>
      <c r="AX270" s="4">
        <v>0</v>
      </c>
      <c r="AY270" s="4">
        <v>13</v>
      </c>
      <c r="AZ270" s="4">
        <v>169</v>
      </c>
      <c r="BA270" s="4">
        <v>54</v>
      </c>
      <c r="BB270" s="4">
        <v>24</v>
      </c>
      <c r="BC270" s="4">
        <v>13</v>
      </c>
      <c r="BD270" s="4">
        <v>82</v>
      </c>
      <c r="BE270" s="4">
        <v>0</v>
      </c>
      <c r="BF270" s="4">
        <v>0</v>
      </c>
      <c r="BG270" s="4">
        <v>0</v>
      </c>
      <c r="BH270" s="4">
        <v>1</v>
      </c>
      <c r="BI270" s="4">
        <v>40</v>
      </c>
      <c r="BJ270" s="4">
        <v>0</v>
      </c>
      <c r="BK270" s="4">
        <v>1</v>
      </c>
      <c r="BL270" s="4">
        <v>1</v>
      </c>
      <c r="BM270" s="4">
        <v>0</v>
      </c>
      <c r="BN270" s="4">
        <v>0</v>
      </c>
      <c r="BO270" s="4">
        <f t="shared" si="59"/>
        <v>138</v>
      </c>
      <c r="BP270" s="4">
        <v>26</v>
      </c>
      <c r="BQ270" s="4">
        <f t="shared" si="60"/>
        <v>324</v>
      </c>
      <c r="BR270" s="27">
        <v>12728</v>
      </c>
      <c r="BS270" s="4">
        <f t="shared" ref="BS270:BS276" si="80">SUM(D270:BQ270)-BO270</f>
        <v>12728</v>
      </c>
      <c r="BT270" s="3">
        <v>0</v>
      </c>
      <c r="BU270" s="28">
        <v>38255</v>
      </c>
      <c r="BW270" s="4">
        <f t="shared" ref="BW270:BW275" si="81">SUM(BR259:BR270)</f>
        <v>128273</v>
      </c>
      <c r="BX270" s="22">
        <f t="shared" ref="BX270:BX275" si="82">(BW270/BW258)-1</f>
        <v>9.9611668795487551E-2</v>
      </c>
      <c r="BY270" s="202">
        <v>6769</v>
      </c>
      <c r="BZ270" s="202">
        <f t="shared" si="76"/>
        <v>5959</v>
      </c>
      <c r="CA270" s="202">
        <f t="shared" ref="CA270:CA275" si="83">SUM(BZ259:BZ270)</f>
        <v>60635</v>
      </c>
      <c r="CD270" s="4">
        <f t="shared" si="77"/>
        <v>29542</v>
      </c>
      <c r="CE270" s="4">
        <f t="shared" si="78"/>
        <v>18678</v>
      </c>
      <c r="CF270" s="4">
        <f t="shared" si="79"/>
        <v>5656</v>
      </c>
      <c r="CG270" s="4">
        <f t="shared" si="52"/>
        <v>4976</v>
      </c>
      <c r="CH270" s="4">
        <f t="shared" si="53"/>
        <v>5237</v>
      </c>
      <c r="CZ270" s="70">
        <v>38231</v>
      </c>
      <c r="DA270" s="5">
        <f t="shared" si="57"/>
        <v>10129.25</v>
      </c>
      <c r="DB270" s="5">
        <f t="shared" si="47"/>
        <v>10689.416666666666</v>
      </c>
      <c r="DC270" s="72">
        <f t="shared" si="58"/>
        <v>12728</v>
      </c>
    </row>
    <row r="271" spans="2:107" x14ac:dyDescent="0.3">
      <c r="B271" s="46">
        <v>38261</v>
      </c>
      <c r="C271" t="s">
        <v>440</v>
      </c>
      <c r="D271" s="4">
        <v>73</v>
      </c>
      <c r="E271" s="4">
        <v>389</v>
      </c>
      <c r="F271" s="4">
        <v>583</v>
      </c>
      <c r="G271" s="4">
        <v>86</v>
      </c>
      <c r="H271" s="4">
        <v>3475</v>
      </c>
      <c r="I271" s="4">
        <v>482</v>
      </c>
      <c r="J271" s="4">
        <v>64</v>
      </c>
      <c r="K271" s="4">
        <v>16</v>
      </c>
      <c r="L271" s="4">
        <v>430</v>
      </c>
      <c r="M271" s="4">
        <v>194</v>
      </c>
      <c r="N271" s="4">
        <v>218</v>
      </c>
      <c r="O271" s="4">
        <v>572</v>
      </c>
      <c r="P271" s="4">
        <v>303</v>
      </c>
      <c r="Q271" s="4">
        <v>119</v>
      </c>
      <c r="R271" s="4">
        <v>108</v>
      </c>
      <c r="S271" s="4">
        <v>137</v>
      </c>
      <c r="T271" s="4">
        <v>42</v>
      </c>
      <c r="U271" s="4">
        <v>85</v>
      </c>
      <c r="V271" s="4">
        <v>32</v>
      </c>
      <c r="W271" s="4">
        <v>136</v>
      </c>
      <c r="X271" s="4">
        <v>160</v>
      </c>
      <c r="Y271" s="4">
        <v>250</v>
      </c>
      <c r="Z271" s="4">
        <v>203</v>
      </c>
      <c r="AA271" s="4">
        <v>47</v>
      </c>
      <c r="AB271" s="4">
        <v>151</v>
      </c>
      <c r="AC271" s="4">
        <v>316</v>
      </c>
      <c r="AD271" s="4">
        <v>74</v>
      </c>
      <c r="AE271" s="4">
        <v>379</v>
      </c>
      <c r="AF271" s="4">
        <v>53</v>
      </c>
      <c r="AG271" s="4">
        <v>107</v>
      </c>
      <c r="AH271" s="4">
        <v>118</v>
      </c>
      <c r="AI271" s="4">
        <v>327</v>
      </c>
      <c r="AJ271" s="4">
        <v>183</v>
      </c>
      <c r="AK271" s="4">
        <v>51</v>
      </c>
      <c r="AL271" s="4">
        <v>171</v>
      </c>
      <c r="AM271" s="4">
        <v>93</v>
      </c>
      <c r="AN271" s="4">
        <v>2013</v>
      </c>
      <c r="AO271" s="4">
        <v>175</v>
      </c>
      <c r="AP271" s="4">
        <v>23</v>
      </c>
      <c r="AQ271" s="4">
        <v>76</v>
      </c>
      <c r="AR271" s="4">
        <v>49</v>
      </c>
      <c r="AS271" s="4">
        <v>138</v>
      </c>
      <c r="AT271" s="4">
        <v>696</v>
      </c>
      <c r="AU271" s="4">
        <v>298</v>
      </c>
      <c r="AV271" s="4">
        <v>25</v>
      </c>
      <c r="AW271" s="4">
        <v>262</v>
      </c>
      <c r="AX271" s="4">
        <v>1</v>
      </c>
      <c r="AY271" s="4">
        <v>28</v>
      </c>
      <c r="AZ271" s="4">
        <v>164</v>
      </c>
      <c r="BA271" s="4">
        <v>55</v>
      </c>
      <c r="BB271" s="4">
        <v>21</v>
      </c>
      <c r="BC271" s="4">
        <v>14</v>
      </c>
      <c r="BD271" s="4">
        <v>102</v>
      </c>
      <c r="BE271" s="4">
        <v>0</v>
      </c>
      <c r="BF271" s="4">
        <v>0</v>
      </c>
      <c r="BG271" s="4">
        <v>0</v>
      </c>
      <c r="BH271" s="4">
        <v>3</v>
      </c>
      <c r="BI271" s="4">
        <v>36</v>
      </c>
      <c r="BJ271" s="4">
        <v>0</v>
      </c>
      <c r="BK271" s="4">
        <v>0</v>
      </c>
      <c r="BL271" s="4">
        <v>3</v>
      </c>
      <c r="BM271" s="4">
        <v>0</v>
      </c>
      <c r="BN271" s="4">
        <v>0</v>
      </c>
      <c r="BO271" s="4">
        <f t="shared" si="59"/>
        <v>158</v>
      </c>
      <c r="BP271" s="4">
        <v>25</v>
      </c>
      <c r="BQ271" s="4">
        <f t="shared" si="60"/>
        <v>402</v>
      </c>
      <c r="BR271" s="27">
        <v>14836</v>
      </c>
      <c r="BS271" s="4">
        <f t="shared" si="80"/>
        <v>14836</v>
      </c>
      <c r="BT271" s="3">
        <v>0</v>
      </c>
      <c r="BU271" s="28">
        <v>38290</v>
      </c>
      <c r="BW271" s="4">
        <f t="shared" si="81"/>
        <v>132853</v>
      </c>
      <c r="BX271" s="22">
        <f t="shared" si="82"/>
        <v>0.13344196839913991</v>
      </c>
      <c r="BY271" s="202">
        <v>7068</v>
      </c>
      <c r="BZ271" s="202">
        <f t="shared" si="76"/>
        <v>7768</v>
      </c>
      <c r="CA271" s="202">
        <f t="shared" si="83"/>
        <v>65198</v>
      </c>
      <c r="CD271" s="4">
        <f t="shared" si="77"/>
        <v>30674</v>
      </c>
      <c r="CE271" s="4">
        <f t="shared" si="78"/>
        <v>19108</v>
      </c>
      <c r="CF271" s="4">
        <f t="shared" si="79"/>
        <v>5922</v>
      </c>
      <c r="CG271" s="4">
        <f t="shared" si="52"/>
        <v>5188</v>
      </c>
      <c r="CH271" s="4">
        <f t="shared" si="53"/>
        <v>5363</v>
      </c>
      <c r="CZ271" s="70">
        <v>38261</v>
      </c>
      <c r="DA271" s="5">
        <f t="shared" si="57"/>
        <v>10240.361111111111</v>
      </c>
      <c r="DB271" s="5">
        <f t="shared" ref="DB271:DB334" si="84">AVERAGE(BS260:BS271)</f>
        <v>11071.083333333334</v>
      </c>
      <c r="DC271" s="72">
        <f t="shared" si="58"/>
        <v>14836</v>
      </c>
    </row>
    <row r="272" spans="2:107" x14ac:dyDescent="0.3">
      <c r="B272" s="46">
        <v>38292</v>
      </c>
      <c r="C272" t="s">
        <v>441</v>
      </c>
      <c r="D272" s="4">
        <v>42</v>
      </c>
      <c r="E272" s="4">
        <v>233</v>
      </c>
      <c r="F272" s="4">
        <v>357</v>
      </c>
      <c r="G272" s="4">
        <v>52</v>
      </c>
      <c r="H272" s="4">
        <v>2231</v>
      </c>
      <c r="I272" s="4">
        <v>252</v>
      </c>
      <c r="J272" s="4">
        <v>39</v>
      </c>
      <c r="K272" s="4">
        <v>12</v>
      </c>
      <c r="L272" s="4">
        <v>273</v>
      </c>
      <c r="M272" s="4">
        <v>116</v>
      </c>
      <c r="N272" s="4">
        <v>163</v>
      </c>
      <c r="O272" s="4">
        <v>351</v>
      </c>
      <c r="P272" s="4">
        <v>181</v>
      </c>
      <c r="Q272" s="4">
        <v>65</v>
      </c>
      <c r="R272" s="4">
        <v>53</v>
      </c>
      <c r="S272" s="4">
        <v>87</v>
      </c>
      <c r="T272" s="4">
        <v>40</v>
      </c>
      <c r="U272" s="4">
        <v>54</v>
      </c>
      <c r="V272" s="4">
        <v>27</v>
      </c>
      <c r="W272" s="4">
        <v>64</v>
      </c>
      <c r="X272" s="4">
        <v>95</v>
      </c>
      <c r="Y272" s="4">
        <v>151</v>
      </c>
      <c r="Z272" s="4">
        <v>118</v>
      </c>
      <c r="AA272" s="4">
        <v>20</v>
      </c>
      <c r="AB272" s="4">
        <v>82</v>
      </c>
      <c r="AC272" s="4">
        <v>154</v>
      </c>
      <c r="AD272" s="4">
        <v>36</v>
      </c>
      <c r="AE272" s="4">
        <v>235</v>
      </c>
      <c r="AF272" s="4">
        <v>12</v>
      </c>
      <c r="AG272" s="4">
        <v>58</v>
      </c>
      <c r="AH272" s="4">
        <v>76</v>
      </c>
      <c r="AI272" s="4">
        <v>176</v>
      </c>
      <c r="AJ272" s="4">
        <v>74</v>
      </c>
      <c r="AK272" s="4">
        <v>28</v>
      </c>
      <c r="AL272" s="4">
        <v>114</v>
      </c>
      <c r="AM272" s="4">
        <v>58</v>
      </c>
      <c r="AN272" s="4">
        <v>1135</v>
      </c>
      <c r="AO272" s="4">
        <v>90</v>
      </c>
      <c r="AP272" s="4">
        <v>14</v>
      </c>
      <c r="AQ272" s="4">
        <v>53</v>
      </c>
      <c r="AR272" s="4">
        <v>39</v>
      </c>
      <c r="AS272" s="4">
        <v>61</v>
      </c>
      <c r="AT272" s="4">
        <v>381</v>
      </c>
      <c r="AU272" s="4">
        <v>162</v>
      </c>
      <c r="AV272" s="4">
        <v>24</v>
      </c>
      <c r="AW272" s="4">
        <v>141</v>
      </c>
      <c r="AX272" s="4">
        <v>0</v>
      </c>
      <c r="AY272" s="4">
        <v>10</v>
      </c>
      <c r="AZ272" s="4">
        <v>77</v>
      </c>
      <c r="BA272" s="4">
        <v>35</v>
      </c>
      <c r="BB272" s="4">
        <v>12</v>
      </c>
      <c r="BC272" s="4">
        <v>6</v>
      </c>
      <c r="BD272" s="4">
        <v>78</v>
      </c>
      <c r="BE272" s="4">
        <v>0</v>
      </c>
      <c r="BF272" s="4">
        <v>0</v>
      </c>
      <c r="BG272" s="4">
        <v>1</v>
      </c>
      <c r="BH272" s="4">
        <v>1</v>
      </c>
      <c r="BI272" s="4">
        <v>31</v>
      </c>
      <c r="BJ272" s="4">
        <v>0</v>
      </c>
      <c r="BK272" s="4">
        <v>0</v>
      </c>
      <c r="BL272" s="4">
        <v>3</v>
      </c>
      <c r="BM272" s="4">
        <v>1</v>
      </c>
      <c r="BN272" s="4">
        <v>0</v>
      </c>
      <c r="BO272" s="4">
        <f t="shared" si="59"/>
        <v>121</v>
      </c>
      <c r="BP272" s="4">
        <v>18</v>
      </c>
      <c r="BQ272" s="4">
        <f t="shared" si="60"/>
        <v>318</v>
      </c>
      <c r="BR272" s="27">
        <v>8870</v>
      </c>
      <c r="BS272" s="4">
        <f t="shared" si="80"/>
        <v>8870</v>
      </c>
      <c r="BT272" s="3">
        <v>0</v>
      </c>
      <c r="BU272" s="28">
        <v>38318</v>
      </c>
      <c r="BW272" s="4">
        <f t="shared" si="81"/>
        <v>131106</v>
      </c>
      <c r="BX272" s="22">
        <f t="shared" si="82"/>
        <v>0.11142571336532114</v>
      </c>
      <c r="BY272" s="202">
        <v>4639</v>
      </c>
      <c r="BZ272" s="202">
        <f t="shared" si="76"/>
        <v>4231</v>
      </c>
      <c r="CA272" s="202">
        <f t="shared" si="83"/>
        <v>65101</v>
      </c>
      <c r="CD272" s="4">
        <f t="shared" si="77"/>
        <v>30472</v>
      </c>
      <c r="CE272" s="4">
        <f t="shared" si="78"/>
        <v>18716</v>
      </c>
      <c r="CF272" s="4">
        <f t="shared" si="79"/>
        <v>5823</v>
      </c>
      <c r="CG272" s="4">
        <f t="shared" ref="CG272:CG335" si="85">SUM(F261:F272)</f>
        <v>5106</v>
      </c>
      <c r="CH272" s="4">
        <f t="shared" ref="CH272:CH335" si="86">SUM(O261:O272)</f>
        <v>5321</v>
      </c>
      <c r="CZ272" s="70">
        <v>38292</v>
      </c>
      <c r="DA272" s="5">
        <f t="shared" si="57"/>
        <v>10247.833333333334</v>
      </c>
      <c r="DB272" s="5">
        <f t="shared" si="84"/>
        <v>10925.5</v>
      </c>
      <c r="DC272" s="72">
        <f t="shared" si="58"/>
        <v>8870</v>
      </c>
    </row>
    <row r="273" spans="2:107" x14ac:dyDescent="0.3">
      <c r="B273" s="46">
        <v>38322</v>
      </c>
      <c r="C273" t="s">
        <v>442</v>
      </c>
      <c r="D273" s="4">
        <v>46</v>
      </c>
      <c r="E273" s="4">
        <v>202</v>
      </c>
      <c r="F273" s="4">
        <v>325</v>
      </c>
      <c r="G273" s="4">
        <v>44</v>
      </c>
      <c r="H273" s="4">
        <v>2223</v>
      </c>
      <c r="I273" s="4">
        <v>245</v>
      </c>
      <c r="J273" s="4">
        <v>34</v>
      </c>
      <c r="K273" s="4">
        <v>12</v>
      </c>
      <c r="L273" s="4">
        <v>314</v>
      </c>
      <c r="M273" s="4">
        <v>129</v>
      </c>
      <c r="N273" s="4">
        <v>157</v>
      </c>
      <c r="O273" s="4">
        <v>360</v>
      </c>
      <c r="P273" s="4">
        <v>201</v>
      </c>
      <c r="Q273" s="4">
        <v>69</v>
      </c>
      <c r="R273" s="4">
        <v>47</v>
      </c>
      <c r="S273" s="4">
        <v>67</v>
      </c>
      <c r="T273" s="4">
        <v>23</v>
      </c>
      <c r="U273" s="4">
        <v>54</v>
      </c>
      <c r="V273" s="4">
        <v>21</v>
      </c>
      <c r="W273" s="4">
        <v>75</v>
      </c>
      <c r="X273" s="4">
        <v>98</v>
      </c>
      <c r="Y273" s="4">
        <v>145</v>
      </c>
      <c r="Z273" s="4">
        <v>109</v>
      </c>
      <c r="AA273" s="4">
        <v>22</v>
      </c>
      <c r="AB273" s="4">
        <v>80</v>
      </c>
      <c r="AC273" s="4">
        <v>176</v>
      </c>
      <c r="AD273" s="4">
        <v>33</v>
      </c>
      <c r="AE273" s="4">
        <v>229</v>
      </c>
      <c r="AF273" s="4">
        <v>20</v>
      </c>
      <c r="AG273" s="4">
        <v>92</v>
      </c>
      <c r="AH273" s="4">
        <v>77</v>
      </c>
      <c r="AI273" s="4">
        <v>180</v>
      </c>
      <c r="AJ273" s="4">
        <v>108</v>
      </c>
      <c r="AK273" s="4">
        <v>24</v>
      </c>
      <c r="AL273" s="4">
        <v>92</v>
      </c>
      <c r="AM273" s="4">
        <v>56</v>
      </c>
      <c r="AN273" s="4">
        <v>1169</v>
      </c>
      <c r="AO273" s="4">
        <v>93</v>
      </c>
      <c r="AP273" s="4">
        <v>20</v>
      </c>
      <c r="AQ273" s="4">
        <v>55</v>
      </c>
      <c r="AR273" s="4">
        <v>26</v>
      </c>
      <c r="AS273" s="4">
        <v>72</v>
      </c>
      <c r="AT273" s="4">
        <v>331</v>
      </c>
      <c r="AU273" s="4">
        <v>147</v>
      </c>
      <c r="AV273" s="4">
        <v>9</v>
      </c>
      <c r="AW273" s="4">
        <v>137</v>
      </c>
      <c r="AX273" s="4">
        <v>1</v>
      </c>
      <c r="AY273" s="4">
        <v>12</v>
      </c>
      <c r="AZ273" s="4">
        <v>72</v>
      </c>
      <c r="BA273" s="4">
        <v>29</v>
      </c>
      <c r="BB273" s="4">
        <v>15</v>
      </c>
      <c r="BC273" s="4">
        <v>10</v>
      </c>
      <c r="BD273" s="4">
        <v>86</v>
      </c>
      <c r="BE273" s="4">
        <v>0</v>
      </c>
      <c r="BF273" s="4">
        <v>0</v>
      </c>
      <c r="BG273" s="4">
        <v>0</v>
      </c>
      <c r="BH273" s="4">
        <v>0</v>
      </c>
      <c r="BI273" s="4">
        <v>15</v>
      </c>
      <c r="BJ273" s="4">
        <v>0</v>
      </c>
      <c r="BK273" s="4">
        <v>0</v>
      </c>
      <c r="BL273" s="4">
        <v>0</v>
      </c>
      <c r="BM273" s="4">
        <v>0</v>
      </c>
      <c r="BN273" s="4">
        <v>0</v>
      </c>
      <c r="BO273" s="4">
        <f t="shared" si="59"/>
        <v>111</v>
      </c>
      <c r="BP273" s="4">
        <v>20</v>
      </c>
      <c r="BQ273" s="4">
        <f t="shared" si="60"/>
        <v>253</v>
      </c>
      <c r="BR273" s="27">
        <v>8761</v>
      </c>
      <c r="BS273" s="4">
        <f t="shared" si="80"/>
        <v>8761</v>
      </c>
      <c r="BT273" s="3">
        <v>0</v>
      </c>
      <c r="BU273" s="28">
        <v>38346</v>
      </c>
      <c r="BW273" s="4">
        <f t="shared" si="81"/>
        <v>131935</v>
      </c>
      <c r="BX273" s="22">
        <f t="shared" si="82"/>
        <v>0.11298105312884887</v>
      </c>
      <c r="BY273" s="202">
        <v>6154</v>
      </c>
      <c r="BZ273" s="202">
        <f t="shared" si="76"/>
        <v>2607</v>
      </c>
      <c r="CA273" s="202">
        <f t="shared" si="83"/>
        <v>64702</v>
      </c>
      <c r="CD273" s="4">
        <f t="shared" si="77"/>
        <v>30831</v>
      </c>
      <c r="CE273" s="4">
        <f t="shared" si="78"/>
        <v>18755</v>
      </c>
      <c r="CF273" s="4">
        <f t="shared" si="79"/>
        <v>5838</v>
      </c>
      <c r="CG273" s="4">
        <f t="shared" si="85"/>
        <v>5135</v>
      </c>
      <c r="CH273" s="4">
        <f t="shared" si="86"/>
        <v>5312</v>
      </c>
      <c r="CZ273" s="70">
        <v>38322</v>
      </c>
      <c r="DA273" s="5">
        <f t="shared" si="57"/>
        <v>10203.555555555555</v>
      </c>
      <c r="DB273" s="5">
        <f t="shared" si="84"/>
        <v>10994.583333333334</v>
      </c>
      <c r="DC273" s="72">
        <f t="shared" si="58"/>
        <v>8761</v>
      </c>
    </row>
    <row r="274" spans="2:107" x14ac:dyDescent="0.3">
      <c r="B274" s="46">
        <v>38353</v>
      </c>
      <c r="C274" t="s">
        <v>443</v>
      </c>
      <c r="D274" s="4">
        <v>63</v>
      </c>
      <c r="E274" s="4">
        <v>305</v>
      </c>
      <c r="F274" s="4">
        <v>450</v>
      </c>
      <c r="G274" s="4">
        <v>58</v>
      </c>
      <c r="H274" s="4">
        <v>2809</v>
      </c>
      <c r="I274" s="4">
        <v>335</v>
      </c>
      <c r="J274" s="4">
        <v>44</v>
      </c>
      <c r="K274" s="4">
        <v>11</v>
      </c>
      <c r="L274" s="4">
        <v>393</v>
      </c>
      <c r="M274" s="4">
        <v>161</v>
      </c>
      <c r="N274" s="4">
        <v>170</v>
      </c>
      <c r="O274" s="4">
        <v>478</v>
      </c>
      <c r="P274" s="4">
        <v>222</v>
      </c>
      <c r="Q274" s="4">
        <v>89</v>
      </c>
      <c r="R274" s="4">
        <v>80</v>
      </c>
      <c r="S274" s="4">
        <v>93</v>
      </c>
      <c r="T274" s="4">
        <v>43</v>
      </c>
      <c r="U274" s="4">
        <v>83</v>
      </c>
      <c r="V274" s="4">
        <v>25</v>
      </c>
      <c r="W274" s="4">
        <v>88</v>
      </c>
      <c r="X274" s="4">
        <v>129</v>
      </c>
      <c r="Y274" s="4">
        <v>179</v>
      </c>
      <c r="Z274" s="4">
        <v>158</v>
      </c>
      <c r="AA274" s="4">
        <v>39</v>
      </c>
      <c r="AB274" s="4">
        <v>109</v>
      </c>
      <c r="AC274" s="4">
        <v>241</v>
      </c>
      <c r="AD274" s="4">
        <v>71</v>
      </c>
      <c r="AE274" s="4">
        <v>332</v>
      </c>
      <c r="AF274" s="4">
        <v>29</v>
      </c>
      <c r="AG274" s="4">
        <v>93</v>
      </c>
      <c r="AH274" s="4">
        <v>95</v>
      </c>
      <c r="AI274" s="4">
        <v>244</v>
      </c>
      <c r="AJ274" s="4">
        <v>167</v>
      </c>
      <c r="AK274" s="4">
        <v>32</v>
      </c>
      <c r="AL274" s="4">
        <v>153</v>
      </c>
      <c r="AM274" s="4">
        <v>73</v>
      </c>
      <c r="AN274" s="4">
        <v>1683</v>
      </c>
      <c r="AO274" s="4">
        <v>127</v>
      </c>
      <c r="AP274" s="4">
        <v>17</v>
      </c>
      <c r="AQ274" s="4">
        <v>70</v>
      </c>
      <c r="AR274" s="4">
        <v>38</v>
      </c>
      <c r="AS274" s="4">
        <v>103</v>
      </c>
      <c r="AT274" s="4">
        <v>510</v>
      </c>
      <c r="AU274" s="4">
        <v>246</v>
      </c>
      <c r="AV274" s="4">
        <v>16</v>
      </c>
      <c r="AW274" s="4">
        <v>185</v>
      </c>
      <c r="AX274" s="4">
        <v>1</v>
      </c>
      <c r="AY274" s="4">
        <v>19</v>
      </c>
      <c r="AZ274" s="4">
        <v>113</v>
      </c>
      <c r="BA274" s="4">
        <v>52</v>
      </c>
      <c r="BB274" s="4">
        <v>18</v>
      </c>
      <c r="BC274" s="4">
        <v>16</v>
      </c>
      <c r="BD274" s="4">
        <v>103</v>
      </c>
      <c r="BE274" s="4">
        <v>0</v>
      </c>
      <c r="BF274" s="4">
        <v>0</v>
      </c>
      <c r="BG274" s="4">
        <v>0</v>
      </c>
      <c r="BH274" s="4">
        <v>1</v>
      </c>
      <c r="BI274" s="4">
        <v>34</v>
      </c>
      <c r="BJ274" s="4">
        <v>0</v>
      </c>
      <c r="BK274" s="4">
        <v>1</v>
      </c>
      <c r="BL274" s="4">
        <v>0</v>
      </c>
      <c r="BM274" s="4">
        <v>0</v>
      </c>
      <c r="BN274" s="4">
        <v>0</v>
      </c>
      <c r="BO274" s="4">
        <f t="shared" si="59"/>
        <v>155</v>
      </c>
      <c r="BP274" s="4">
        <v>59</v>
      </c>
      <c r="BQ274" s="4">
        <f t="shared" si="60"/>
        <v>340</v>
      </c>
      <c r="BR274" s="27">
        <v>11896</v>
      </c>
      <c r="BS274" s="4">
        <f t="shared" si="80"/>
        <v>11896</v>
      </c>
      <c r="BT274" s="3">
        <v>0</v>
      </c>
      <c r="BU274" s="28">
        <v>38381</v>
      </c>
      <c r="BW274" s="4">
        <f t="shared" si="81"/>
        <v>133205</v>
      </c>
      <c r="BX274" s="22">
        <f t="shared" si="82"/>
        <v>0.1025352392461325</v>
      </c>
      <c r="BY274" s="202">
        <v>5721</v>
      </c>
      <c r="BZ274" s="202">
        <f t="shared" ref="BZ274:BZ279" si="87">BR274-BY274</f>
        <v>6175</v>
      </c>
      <c r="CA274" s="202">
        <f t="shared" si="83"/>
        <v>65923</v>
      </c>
      <c r="CD274" s="4">
        <f t="shared" ref="CD274:CD279" si="88">SUM(H263:H274)</f>
        <v>31224</v>
      </c>
      <c r="CE274" s="4">
        <f t="shared" ref="CE274:CE279" si="89">SUM(AN263:AN274)</f>
        <v>18823</v>
      </c>
      <c r="CF274" s="4">
        <f t="shared" ref="CF274:CF279" si="90">SUM(AT263:AT274)</f>
        <v>5906</v>
      </c>
      <c r="CG274" s="4">
        <f t="shared" si="85"/>
        <v>5155</v>
      </c>
      <c r="CH274" s="4">
        <f t="shared" si="86"/>
        <v>5374</v>
      </c>
      <c r="CZ274" s="70">
        <v>38353</v>
      </c>
      <c r="DA274" s="5">
        <f t="shared" si="57"/>
        <v>10289.694444444445</v>
      </c>
      <c r="DB274" s="5">
        <f t="shared" si="84"/>
        <v>11100.416666666666</v>
      </c>
      <c r="DC274" s="72">
        <f t="shared" si="58"/>
        <v>11896</v>
      </c>
    </row>
    <row r="275" spans="2:107" x14ac:dyDescent="0.3">
      <c r="B275" s="46">
        <v>38384</v>
      </c>
      <c r="C275" t="s">
        <v>444</v>
      </c>
      <c r="D275" s="4">
        <v>40</v>
      </c>
      <c r="E275" s="4">
        <v>204</v>
      </c>
      <c r="F275" s="4">
        <v>359</v>
      </c>
      <c r="G275" s="4">
        <v>51</v>
      </c>
      <c r="H275" s="4">
        <v>2429</v>
      </c>
      <c r="I275" s="4">
        <v>297</v>
      </c>
      <c r="J275" s="4">
        <v>53</v>
      </c>
      <c r="K275" s="4">
        <v>11</v>
      </c>
      <c r="L275" s="4">
        <v>330</v>
      </c>
      <c r="M275" s="4">
        <v>149</v>
      </c>
      <c r="N275" s="4">
        <v>150</v>
      </c>
      <c r="O275" s="4">
        <v>385</v>
      </c>
      <c r="P275" s="4">
        <v>192</v>
      </c>
      <c r="Q275" s="4">
        <v>88</v>
      </c>
      <c r="R275" s="4">
        <v>58</v>
      </c>
      <c r="S275" s="4">
        <v>102</v>
      </c>
      <c r="T275" s="4">
        <v>37</v>
      </c>
      <c r="U275" s="4">
        <v>42</v>
      </c>
      <c r="V275" s="4">
        <v>18</v>
      </c>
      <c r="W275" s="4">
        <v>63</v>
      </c>
      <c r="X275" s="4">
        <v>86</v>
      </c>
      <c r="Y275" s="4">
        <v>142</v>
      </c>
      <c r="Z275" s="4">
        <v>131</v>
      </c>
      <c r="AA275" s="4">
        <v>29</v>
      </c>
      <c r="AB275" s="4">
        <v>74</v>
      </c>
      <c r="AC275" s="4">
        <v>229</v>
      </c>
      <c r="AD275" s="4">
        <v>49</v>
      </c>
      <c r="AE275" s="4">
        <v>264</v>
      </c>
      <c r="AF275" s="4">
        <v>25</v>
      </c>
      <c r="AG275" s="4">
        <v>62</v>
      </c>
      <c r="AH275" s="4">
        <v>76</v>
      </c>
      <c r="AI275" s="4">
        <v>179</v>
      </c>
      <c r="AJ275" s="4">
        <v>134</v>
      </c>
      <c r="AK275" s="4">
        <v>31</v>
      </c>
      <c r="AL275" s="4">
        <v>122</v>
      </c>
      <c r="AM275" s="4">
        <v>60</v>
      </c>
      <c r="AN275" s="4">
        <v>1421</v>
      </c>
      <c r="AO275" s="4">
        <v>111</v>
      </c>
      <c r="AP275" s="4">
        <v>14</v>
      </c>
      <c r="AQ275" s="4">
        <v>46</v>
      </c>
      <c r="AR275" s="4">
        <v>31</v>
      </c>
      <c r="AS275" s="4">
        <v>79</v>
      </c>
      <c r="AT275" s="4">
        <v>420</v>
      </c>
      <c r="AU275" s="4">
        <v>185</v>
      </c>
      <c r="AV275" s="4">
        <v>11</v>
      </c>
      <c r="AW275" s="4">
        <v>145</v>
      </c>
      <c r="AX275" s="4">
        <v>0</v>
      </c>
      <c r="AY275" s="4">
        <v>17</v>
      </c>
      <c r="AZ275" s="4">
        <v>102</v>
      </c>
      <c r="BA275" s="4">
        <v>40</v>
      </c>
      <c r="BB275" s="4">
        <v>18</v>
      </c>
      <c r="BC275" s="4">
        <v>9</v>
      </c>
      <c r="BD275" s="4">
        <v>76</v>
      </c>
      <c r="BE275" s="4">
        <v>0</v>
      </c>
      <c r="BF275" s="4">
        <v>0</v>
      </c>
      <c r="BG275" s="4">
        <v>1</v>
      </c>
      <c r="BH275" s="4">
        <v>1</v>
      </c>
      <c r="BI275" s="4">
        <v>18</v>
      </c>
      <c r="BJ275" s="4">
        <v>0</v>
      </c>
      <c r="BK275" s="4">
        <v>0</v>
      </c>
      <c r="BL275" s="4">
        <v>2</v>
      </c>
      <c r="BM275" s="4">
        <v>0</v>
      </c>
      <c r="BN275" s="4">
        <v>0</v>
      </c>
      <c r="BO275" s="4">
        <f t="shared" si="59"/>
        <v>107</v>
      </c>
      <c r="BP275" s="4">
        <v>19</v>
      </c>
      <c r="BQ275" s="4">
        <f t="shared" si="60"/>
        <v>315</v>
      </c>
      <c r="BR275" s="27">
        <v>9832</v>
      </c>
      <c r="BS275" s="4">
        <f t="shared" si="80"/>
        <v>9832</v>
      </c>
      <c r="BT275" s="3">
        <v>0</v>
      </c>
      <c r="BU275" s="28">
        <v>38409</v>
      </c>
      <c r="BW275" s="4">
        <f t="shared" si="81"/>
        <v>133736</v>
      </c>
      <c r="BX275" s="22">
        <f t="shared" si="82"/>
        <v>9.9648897769226252E-2</v>
      </c>
      <c r="BY275" s="202">
        <v>4272</v>
      </c>
      <c r="BZ275" s="202">
        <f t="shared" si="87"/>
        <v>5560</v>
      </c>
      <c r="CA275" s="202">
        <f t="shared" si="83"/>
        <v>66993</v>
      </c>
      <c r="CD275" s="4">
        <f t="shared" si="88"/>
        <v>31495</v>
      </c>
      <c r="CE275" s="4">
        <f t="shared" si="89"/>
        <v>18842</v>
      </c>
      <c r="CF275" s="4">
        <f t="shared" si="90"/>
        <v>5898</v>
      </c>
      <c r="CG275" s="4">
        <f t="shared" si="85"/>
        <v>5168</v>
      </c>
      <c r="CH275" s="4">
        <f t="shared" si="86"/>
        <v>5357</v>
      </c>
      <c r="CZ275" s="70">
        <v>38384</v>
      </c>
      <c r="DA275" s="5">
        <f t="shared" si="57"/>
        <v>10325.972222222223</v>
      </c>
      <c r="DB275" s="5">
        <f t="shared" si="84"/>
        <v>11144.666666666666</v>
      </c>
      <c r="DC275" s="72">
        <f t="shared" si="58"/>
        <v>9832</v>
      </c>
    </row>
    <row r="276" spans="2:107" x14ac:dyDescent="0.3">
      <c r="B276" s="46">
        <v>38412</v>
      </c>
      <c r="C276" t="s">
        <v>445</v>
      </c>
      <c r="D276" s="4">
        <v>50</v>
      </c>
      <c r="E276" s="4">
        <v>230</v>
      </c>
      <c r="F276" s="4">
        <v>397</v>
      </c>
      <c r="G276" s="4">
        <v>50</v>
      </c>
      <c r="H276" s="4">
        <v>2507</v>
      </c>
      <c r="I276" s="4">
        <v>331</v>
      </c>
      <c r="J276" s="4">
        <v>46</v>
      </c>
      <c r="K276" s="4">
        <v>10</v>
      </c>
      <c r="L276" s="4">
        <v>308</v>
      </c>
      <c r="M276" s="4">
        <v>159</v>
      </c>
      <c r="N276" s="4">
        <v>205</v>
      </c>
      <c r="O276" s="4">
        <v>351</v>
      </c>
      <c r="P276" s="4">
        <v>183</v>
      </c>
      <c r="Q276" s="4">
        <v>101</v>
      </c>
      <c r="R276" s="4">
        <v>74</v>
      </c>
      <c r="S276" s="4">
        <v>95</v>
      </c>
      <c r="T276" s="4">
        <v>35</v>
      </c>
      <c r="U276" s="4">
        <v>70</v>
      </c>
      <c r="V276" s="4">
        <v>32</v>
      </c>
      <c r="W276" s="4">
        <v>81</v>
      </c>
      <c r="X276" s="4">
        <v>114</v>
      </c>
      <c r="Y276" s="4">
        <v>157</v>
      </c>
      <c r="Z276" s="4">
        <v>138</v>
      </c>
      <c r="AA276" s="4">
        <v>37</v>
      </c>
      <c r="AB276" s="4">
        <v>89</v>
      </c>
      <c r="AC276" s="4">
        <v>214</v>
      </c>
      <c r="AD276" s="4">
        <v>78</v>
      </c>
      <c r="AE276" s="4">
        <v>278</v>
      </c>
      <c r="AF276" s="4">
        <v>17</v>
      </c>
      <c r="AG276" s="4">
        <v>75</v>
      </c>
      <c r="AH276" s="4">
        <v>81</v>
      </c>
      <c r="AI276" s="4">
        <v>217</v>
      </c>
      <c r="AJ276" s="4">
        <v>120</v>
      </c>
      <c r="AK276" s="4">
        <v>27</v>
      </c>
      <c r="AL276" s="4">
        <v>123</v>
      </c>
      <c r="AM276" s="4">
        <v>75</v>
      </c>
      <c r="AN276" s="4">
        <v>1444</v>
      </c>
      <c r="AO276" s="4">
        <v>105</v>
      </c>
      <c r="AP276" s="4">
        <v>13</v>
      </c>
      <c r="AQ276" s="4">
        <v>63</v>
      </c>
      <c r="AR276" s="4">
        <v>35</v>
      </c>
      <c r="AS276" s="4">
        <v>97</v>
      </c>
      <c r="AT276" s="4">
        <v>439</v>
      </c>
      <c r="AU276" s="4">
        <v>185</v>
      </c>
      <c r="AV276" s="4">
        <v>17</v>
      </c>
      <c r="AW276" s="4">
        <v>163</v>
      </c>
      <c r="AX276" s="4">
        <v>0</v>
      </c>
      <c r="AY276" s="4">
        <v>11</v>
      </c>
      <c r="AZ276" s="4">
        <v>110</v>
      </c>
      <c r="BA276" s="4">
        <v>42</v>
      </c>
      <c r="BB276" s="4">
        <v>16</v>
      </c>
      <c r="BC276" s="4">
        <v>15</v>
      </c>
      <c r="BD276" s="4">
        <v>83</v>
      </c>
      <c r="BE276" s="4">
        <v>0</v>
      </c>
      <c r="BF276" s="4">
        <v>0</v>
      </c>
      <c r="BG276" s="4">
        <v>0</v>
      </c>
      <c r="BH276" s="4">
        <v>1</v>
      </c>
      <c r="BI276" s="4">
        <v>40</v>
      </c>
      <c r="BJ276" s="4">
        <v>1</v>
      </c>
      <c r="BK276" s="4">
        <v>0</v>
      </c>
      <c r="BL276" s="4">
        <v>3</v>
      </c>
      <c r="BM276" s="4">
        <v>0</v>
      </c>
      <c r="BN276" s="4">
        <v>0</v>
      </c>
      <c r="BO276" s="4">
        <f t="shared" si="59"/>
        <v>143</v>
      </c>
      <c r="BP276" s="4">
        <v>30</v>
      </c>
      <c r="BQ276" s="4">
        <f t="shared" si="60"/>
        <v>380</v>
      </c>
      <c r="BR276" s="27">
        <v>10448</v>
      </c>
      <c r="BS276" s="4">
        <f t="shared" si="80"/>
        <v>10448</v>
      </c>
      <c r="BT276" s="3">
        <v>0</v>
      </c>
      <c r="BU276" s="28">
        <v>38437</v>
      </c>
      <c r="BW276" s="4">
        <f t="shared" ref="BW276:BW281" si="91">SUM(BR265:BR276)</f>
        <v>134528</v>
      </c>
      <c r="BX276" s="22">
        <f t="shared" ref="BX276:BX281" si="92">(BW276/BW264)-1</f>
        <v>0.11762995455640568</v>
      </c>
      <c r="BY276" s="202">
        <v>7427</v>
      </c>
      <c r="BZ276" s="202">
        <f t="shared" si="87"/>
        <v>3021</v>
      </c>
      <c r="CA276" s="202">
        <f t="shared" ref="CA276:CA281" si="93">SUM(BZ265:BZ276)</f>
        <v>66473</v>
      </c>
      <c r="CD276" s="4">
        <f t="shared" si="88"/>
        <v>31714</v>
      </c>
      <c r="CE276" s="4">
        <f t="shared" si="89"/>
        <v>18738</v>
      </c>
      <c r="CF276" s="4">
        <f t="shared" si="90"/>
        <v>5894</v>
      </c>
      <c r="CG276" s="4">
        <f t="shared" si="85"/>
        <v>5212</v>
      </c>
      <c r="CH276" s="4">
        <f t="shared" si="86"/>
        <v>5313</v>
      </c>
      <c r="CZ276" s="70">
        <v>38412</v>
      </c>
      <c r="DA276" s="5">
        <f t="shared" si="57"/>
        <v>10320.694444444445</v>
      </c>
      <c r="DB276" s="5">
        <f t="shared" si="84"/>
        <v>11210.666666666666</v>
      </c>
      <c r="DC276" s="72">
        <f t="shared" si="58"/>
        <v>10448</v>
      </c>
    </row>
    <row r="277" spans="2:107" x14ac:dyDescent="0.3">
      <c r="B277" s="46">
        <v>38443</v>
      </c>
      <c r="C277" t="s">
        <v>446</v>
      </c>
      <c r="D277" s="4">
        <v>55</v>
      </c>
      <c r="E277" s="4">
        <v>300</v>
      </c>
      <c r="F277" s="4">
        <v>461</v>
      </c>
      <c r="G277" s="4">
        <v>71</v>
      </c>
      <c r="H277" s="4">
        <v>3043</v>
      </c>
      <c r="I277" s="4">
        <v>364</v>
      </c>
      <c r="J277" s="4">
        <v>68</v>
      </c>
      <c r="K277" s="4">
        <v>14</v>
      </c>
      <c r="L277" s="4">
        <v>404</v>
      </c>
      <c r="M277" s="4">
        <v>165</v>
      </c>
      <c r="N277" s="4">
        <v>228</v>
      </c>
      <c r="O277" s="4">
        <v>451</v>
      </c>
      <c r="P277" s="4">
        <v>234</v>
      </c>
      <c r="Q277" s="4">
        <v>119</v>
      </c>
      <c r="R277" s="4">
        <v>74</v>
      </c>
      <c r="S277" s="4">
        <v>109</v>
      </c>
      <c r="T277" s="4">
        <v>41</v>
      </c>
      <c r="U277" s="4">
        <v>64</v>
      </c>
      <c r="V277" s="4">
        <v>25</v>
      </c>
      <c r="W277" s="4">
        <v>95</v>
      </c>
      <c r="X277" s="4">
        <v>120</v>
      </c>
      <c r="Y277" s="4">
        <v>202</v>
      </c>
      <c r="Z277" s="4">
        <v>153</v>
      </c>
      <c r="AA277" s="4">
        <v>33</v>
      </c>
      <c r="AB277" s="4">
        <v>102</v>
      </c>
      <c r="AC277" s="4">
        <v>258</v>
      </c>
      <c r="AD277" s="4">
        <v>64</v>
      </c>
      <c r="AE277" s="4">
        <v>320</v>
      </c>
      <c r="AF277" s="4">
        <v>23</v>
      </c>
      <c r="AG277" s="4">
        <v>108</v>
      </c>
      <c r="AH277" s="4">
        <v>97</v>
      </c>
      <c r="AI277" s="4">
        <v>234</v>
      </c>
      <c r="AJ277" s="4">
        <v>182</v>
      </c>
      <c r="AK277" s="4">
        <v>41</v>
      </c>
      <c r="AL277" s="4">
        <v>161</v>
      </c>
      <c r="AM277" s="4">
        <v>98</v>
      </c>
      <c r="AN277" s="4">
        <v>1711</v>
      </c>
      <c r="AO277" s="4">
        <v>119</v>
      </c>
      <c r="AP277" s="4">
        <v>12</v>
      </c>
      <c r="AQ277" s="4">
        <v>68</v>
      </c>
      <c r="AR277" s="4">
        <v>41</v>
      </c>
      <c r="AS277" s="4">
        <v>86</v>
      </c>
      <c r="AT277" s="4">
        <v>527</v>
      </c>
      <c r="AU277" s="4">
        <v>253</v>
      </c>
      <c r="AV277" s="4">
        <v>15</v>
      </c>
      <c r="AW277" s="4">
        <v>242</v>
      </c>
      <c r="AX277" s="4">
        <v>3</v>
      </c>
      <c r="AY277" s="4">
        <v>17</v>
      </c>
      <c r="AZ277" s="4">
        <v>125</v>
      </c>
      <c r="BA277" s="4">
        <v>52</v>
      </c>
      <c r="BB277" s="4">
        <v>22</v>
      </c>
      <c r="BC277" s="4">
        <v>9</v>
      </c>
      <c r="BD277" s="4">
        <v>92</v>
      </c>
      <c r="BE277" s="4">
        <v>0</v>
      </c>
      <c r="BF277" s="4">
        <v>0</v>
      </c>
      <c r="BG277" s="4">
        <v>1</v>
      </c>
      <c r="BH277" s="4">
        <v>0</v>
      </c>
      <c r="BI277" s="4">
        <v>41</v>
      </c>
      <c r="BJ277" s="4">
        <v>0</v>
      </c>
      <c r="BK277" s="4">
        <v>1</v>
      </c>
      <c r="BL277" s="4">
        <v>1</v>
      </c>
      <c r="BM277" s="4">
        <v>0</v>
      </c>
      <c r="BN277" s="4">
        <v>0</v>
      </c>
      <c r="BO277" s="4">
        <f t="shared" si="59"/>
        <v>145</v>
      </c>
      <c r="BP277" s="4">
        <v>23</v>
      </c>
      <c r="BQ277" s="4">
        <f t="shared" si="60"/>
        <v>476</v>
      </c>
      <c r="BR277" s="27">
        <v>12518</v>
      </c>
      <c r="BS277" s="4">
        <f t="shared" ref="BS277:BS285" si="94">SUM(D277:BQ277)-BO277</f>
        <v>12518</v>
      </c>
      <c r="BT277" s="3">
        <v>0</v>
      </c>
      <c r="BU277" s="28">
        <v>38472</v>
      </c>
      <c r="BW277" s="4">
        <f t="shared" si="91"/>
        <v>137889</v>
      </c>
      <c r="BX277" s="22">
        <f t="shared" si="92"/>
        <v>0.13769801980198015</v>
      </c>
      <c r="BY277" s="202">
        <v>5985</v>
      </c>
      <c r="BZ277" s="202">
        <f t="shared" si="87"/>
        <v>6533</v>
      </c>
      <c r="CA277" s="202">
        <f t="shared" si="93"/>
        <v>68614</v>
      </c>
      <c r="CD277" s="4">
        <f t="shared" si="88"/>
        <v>32750</v>
      </c>
      <c r="CE277" s="4">
        <f t="shared" si="89"/>
        <v>18998</v>
      </c>
      <c r="CF277" s="4">
        <f t="shared" si="90"/>
        <v>6060</v>
      </c>
      <c r="CG277" s="4">
        <f t="shared" si="85"/>
        <v>5340</v>
      </c>
      <c r="CH277" s="4">
        <f t="shared" si="86"/>
        <v>5350</v>
      </c>
      <c r="CZ277" s="70">
        <v>38443</v>
      </c>
      <c r="DA277" s="5">
        <f t="shared" si="57"/>
        <v>10432.222222222223</v>
      </c>
      <c r="DB277" s="5">
        <f t="shared" si="84"/>
        <v>11490.75</v>
      </c>
      <c r="DC277" s="72">
        <f t="shared" si="58"/>
        <v>12518</v>
      </c>
    </row>
    <row r="278" spans="2:107" x14ac:dyDescent="0.3">
      <c r="B278" s="46">
        <v>38473</v>
      </c>
      <c r="C278" t="s">
        <v>447</v>
      </c>
      <c r="D278" s="4">
        <v>37</v>
      </c>
      <c r="E278" s="4">
        <v>229</v>
      </c>
      <c r="F278" s="4">
        <v>374</v>
      </c>
      <c r="G278" s="4">
        <v>46</v>
      </c>
      <c r="H278" s="4">
        <v>2461</v>
      </c>
      <c r="I278" s="4">
        <v>292</v>
      </c>
      <c r="J278" s="4">
        <v>47</v>
      </c>
      <c r="K278" s="4">
        <v>13</v>
      </c>
      <c r="L278" s="4">
        <v>308</v>
      </c>
      <c r="M278" s="4">
        <v>111</v>
      </c>
      <c r="N278" s="4">
        <v>145</v>
      </c>
      <c r="O278" s="4">
        <v>399</v>
      </c>
      <c r="P278" s="4">
        <v>174</v>
      </c>
      <c r="Q278" s="4">
        <v>82</v>
      </c>
      <c r="R278" s="4">
        <v>45</v>
      </c>
      <c r="S278" s="4">
        <v>106</v>
      </c>
      <c r="T278" s="4">
        <v>23</v>
      </c>
      <c r="U278" s="4">
        <v>47</v>
      </c>
      <c r="V278" s="4">
        <v>28</v>
      </c>
      <c r="W278" s="4">
        <v>67</v>
      </c>
      <c r="X278" s="4">
        <v>72</v>
      </c>
      <c r="Y278" s="4">
        <v>130</v>
      </c>
      <c r="Z278" s="4">
        <v>131</v>
      </c>
      <c r="AA278" s="4">
        <v>27</v>
      </c>
      <c r="AB278" s="4">
        <v>119</v>
      </c>
      <c r="AC278" s="4">
        <v>188</v>
      </c>
      <c r="AD278" s="4">
        <v>54</v>
      </c>
      <c r="AE278" s="4">
        <v>273</v>
      </c>
      <c r="AF278" s="4">
        <v>24</v>
      </c>
      <c r="AG278" s="4">
        <v>84</v>
      </c>
      <c r="AH278" s="4">
        <v>87</v>
      </c>
      <c r="AI278" s="4">
        <v>178</v>
      </c>
      <c r="AJ278" s="4">
        <v>117</v>
      </c>
      <c r="AK278" s="4">
        <v>20</v>
      </c>
      <c r="AL278" s="4">
        <v>122</v>
      </c>
      <c r="AM278" s="4">
        <v>63</v>
      </c>
      <c r="AN278" s="4">
        <v>1269</v>
      </c>
      <c r="AO278" s="4">
        <v>85</v>
      </c>
      <c r="AP278" s="4">
        <v>16</v>
      </c>
      <c r="AQ278" s="4">
        <v>49</v>
      </c>
      <c r="AR278" s="4">
        <v>19</v>
      </c>
      <c r="AS278" s="4">
        <v>75</v>
      </c>
      <c r="AT278" s="4">
        <v>434</v>
      </c>
      <c r="AU278" s="4">
        <v>175</v>
      </c>
      <c r="AV278" s="4">
        <v>11</v>
      </c>
      <c r="AW278" s="4">
        <v>165</v>
      </c>
      <c r="AX278" s="4">
        <v>0</v>
      </c>
      <c r="AY278" s="4">
        <v>14</v>
      </c>
      <c r="AZ278" s="4">
        <v>94</v>
      </c>
      <c r="BA278" s="4">
        <v>43</v>
      </c>
      <c r="BB278" s="4">
        <v>9</v>
      </c>
      <c r="BC278" s="4">
        <v>15</v>
      </c>
      <c r="BD278" s="4">
        <v>93</v>
      </c>
      <c r="BE278" s="4">
        <v>0</v>
      </c>
      <c r="BF278" s="4">
        <v>0</v>
      </c>
      <c r="BG278" s="4">
        <v>0</v>
      </c>
      <c r="BH278" s="4">
        <v>1</v>
      </c>
      <c r="BI278" s="4">
        <v>28</v>
      </c>
      <c r="BJ278" s="4">
        <v>0</v>
      </c>
      <c r="BK278" s="4">
        <v>1</v>
      </c>
      <c r="BL278" s="4">
        <v>2</v>
      </c>
      <c r="BM278" s="4">
        <v>0</v>
      </c>
      <c r="BN278" s="4">
        <v>0</v>
      </c>
      <c r="BO278" s="4">
        <f t="shared" si="59"/>
        <v>140</v>
      </c>
      <c r="BP278" s="4">
        <v>11</v>
      </c>
      <c r="BQ278" s="4">
        <f t="shared" si="60"/>
        <v>377</v>
      </c>
      <c r="BR278" s="27">
        <v>9709</v>
      </c>
      <c r="BS278" s="4">
        <f t="shared" si="94"/>
        <v>9709</v>
      </c>
      <c r="BT278" s="3">
        <v>0</v>
      </c>
      <c r="BU278" s="28">
        <v>38500</v>
      </c>
      <c r="BW278" s="4">
        <f t="shared" si="91"/>
        <v>136130</v>
      </c>
      <c r="BX278" s="22">
        <f t="shared" si="92"/>
        <v>0.11027738583627622</v>
      </c>
      <c r="BY278" s="202">
        <v>4524</v>
      </c>
      <c r="BZ278" s="202">
        <f t="shared" si="87"/>
        <v>5185</v>
      </c>
      <c r="CA278" s="202">
        <f t="shared" si="93"/>
        <v>66986</v>
      </c>
      <c r="CD278" s="4">
        <f t="shared" si="88"/>
        <v>32575</v>
      </c>
      <c r="CE278" s="4">
        <f t="shared" si="89"/>
        <v>18504</v>
      </c>
      <c r="CF278" s="4">
        <f t="shared" si="90"/>
        <v>5989</v>
      </c>
      <c r="CG278" s="4">
        <f t="shared" si="85"/>
        <v>5269</v>
      </c>
      <c r="CH278" s="4">
        <f t="shared" si="86"/>
        <v>5276</v>
      </c>
      <c r="CZ278" s="70">
        <v>38473</v>
      </c>
      <c r="DA278" s="5">
        <f t="shared" si="57"/>
        <v>10471.388888888889</v>
      </c>
      <c r="DB278" s="5">
        <f t="shared" si="84"/>
        <v>11344.166666666666</v>
      </c>
      <c r="DC278" s="72">
        <f t="shared" si="58"/>
        <v>9709</v>
      </c>
    </row>
    <row r="279" spans="2:107" x14ac:dyDescent="0.3">
      <c r="B279" s="46">
        <v>38504</v>
      </c>
      <c r="C279" t="s">
        <v>448</v>
      </c>
      <c r="D279" s="4">
        <v>40</v>
      </c>
      <c r="E279" s="4">
        <v>236</v>
      </c>
      <c r="F279" s="4">
        <v>446</v>
      </c>
      <c r="G279" s="4">
        <v>48</v>
      </c>
      <c r="H279" s="4">
        <v>2609</v>
      </c>
      <c r="I279" s="4">
        <v>327</v>
      </c>
      <c r="J279" s="4">
        <v>39</v>
      </c>
      <c r="K279" s="4">
        <v>15</v>
      </c>
      <c r="L279" s="4">
        <v>368</v>
      </c>
      <c r="M279" s="4">
        <v>151</v>
      </c>
      <c r="N279" s="4">
        <v>183</v>
      </c>
      <c r="O279" s="4">
        <v>412</v>
      </c>
      <c r="P279" s="4">
        <v>237</v>
      </c>
      <c r="Q279" s="4">
        <v>88</v>
      </c>
      <c r="R279" s="4">
        <v>64</v>
      </c>
      <c r="S279" s="4">
        <v>118</v>
      </c>
      <c r="T279" s="4">
        <v>40</v>
      </c>
      <c r="U279" s="4">
        <v>77</v>
      </c>
      <c r="V279" s="4">
        <v>33</v>
      </c>
      <c r="W279" s="4">
        <v>77</v>
      </c>
      <c r="X279" s="4">
        <v>99</v>
      </c>
      <c r="Y279" s="4">
        <v>188</v>
      </c>
      <c r="Z279" s="4">
        <v>150</v>
      </c>
      <c r="AA279" s="4">
        <v>46</v>
      </c>
      <c r="AB279" s="4">
        <v>122</v>
      </c>
      <c r="AC279" s="4">
        <v>227</v>
      </c>
      <c r="AD279" s="4">
        <v>43</v>
      </c>
      <c r="AE279" s="4">
        <v>278</v>
      </c>
      <c r="AF279" s="4">
        <v>21</v>
      </c>
      <c r="AG279" s="4">
        <v>74</v>
      </c>
      <c r="AH279" s="4">
        <v>108</v>
      </c>
      <c r="AI279" s="4">
        <v>198</v>
      </c>
      <c r="AJ279" s="4">
        <v>130</v>
      </c>
      <c r="AK279" s="4">
        <v>25</v>
      </c>
      <c r="AL279" s="4">
        <v>138</v>
      </c>
      <c r="AM279" s="4">
        <v>62</v>
      </c>
      <c r="AN279" s="4">
        <v>1305</v>
      </c>
      <c r="AO279" s="4">
        <v>145</v>
      </c>
      <c r="AP279" s="4">
        <v>9</v>
      </c>
      <c r="AQ279" s="4">
        <v>68</v>
      </c>
      <c r="AR279" s="4">
        <v>38</v>
      </c>
      <c r="AS279" s="4">
        <v>83</v>
      </c>
      <c r="AT279" s="4">
        <v>469</v>
      </c>
      <c r="AU279" s="4">
        <v>225</v>
      </c>
      <c r="AV279" s="4">
        <v>18</v>
      </c>
      <c r="AW279" s="4">
        <v>181</v>
      </c>
      <c r="AX279" s="4">
        <v>0</v>
      </c>
      <c r="AY279" s="4">
        <v>21</v>
      </c>
      <c r="AZ279" s="4">
        <v>102</v>
      </c>
      <c r="BA279" s="4">
        <v>44</v>
      </c>
      <c r="BB279" s="4">
        <v>16</v>
      </c>
      <c r="BC279" s="4">
        <v>18</v>
      </c>
      <c r="BD279" s="4">
        <v>61</v>
      </c>
      <c r="BE279" s="4">
        <v>0</v>
      </c>
      <c r="BF279" s="4">
        <v>0</v>
      </c>
      <c r="BG279" s="4">
        <v>0</v>
      </c>
      <c r="BH279" s="4">
        <v>1</v>
      </c>
      <c r="BI279" s="4">
        <v>20</v>
      </c>
      <c r="BJ279" s="4">
        <v>0</v>
      </c>
      <c r="BK279" s="4">
        <v>0</v>
      </c>
      <c r="BL279" s="4">
        <v>0</v>
      </c>
      <c r="BM279" s="4">
        <v>0</v>
      </c>
      <c r="BN279" s="4">
        <v>1</v>
      </c>
      <c r="BO279" s="4">
        <f t="shared" si="59"/>
        <v>101</v>
      </c>
      <c r="BP279" s="4">
        <v>17</v>
      </c>
      <c r="BQ279" s="4">
        <f t="shared" si="60"/>
        <v>356</v>
      </c>
      <c r="BR279" s="27">
        <v>10715</v>
      </c>
      <c r="BS279" s="4">
        <f t="shared" si="94"/>
        <v>10715</v>
      </c>
      <c r="BT279" s="3">
        <v>0</v>
      </c>
      <c r="BU279" s="28">
        <v>38528</v>
      </c>
      <c r="BW279" s="4">
        <f t="shared" si="91"/>
        <v>136523</v>
      </c>
      <c r="BX279" s="22">
        <f t="shared" si="92"/>
        <v>0.10559262738492436</v>
      </c>
      <c r="BY279" s="202">
        <v>7165</v>
      </c>
      <c r="BZ279" s="202">
        <f t="shared" si="87"/>
        <v>3550</v>
      </c>
      <c r="CA279" s="202">
        <f t="shared" si="93"/>
        <v>66472</v>
      </c>
      <c r="CD279" s="4">
        <f t="shared" si="88"/>
        <v>32898</v>
      </c>
      <c r="CE279" s="4">
        <f t="shared" si="89"/>
        <v>18414</v>
      </c>
      <c r="CF279" s="4">
        <f t="shared" si="90"/>
        <v>5954</v>
      </c>
      <c r="CG279" s="4">
        <f t="shared" si="85"/>
        <v>5252</v>
      </c>
      <c r="CH279" s="4">
        <f t="shared" si="86"/>
        <v>5271</v>
      </c>
      <c r="CZ279" s="70">
        <v>38504</v>
      </c>
      <c r="DA279" s="5">
        <f t="shared" si="57"/>
        <v>10439.944444444445</v>
      </c>
      <c r="DB279" s="5">
        <f t="shared" si="84"/>
        <v>11376.916666666666</v>
      </c>
      <c r="DC279" s="72">
        <f t="shared" si="58"/>
        <v>10715</v>
      </c>
    </row>
    <row r="280" spans="2:107" x14ac:dyDescent="0.3">
      <c r="B280" s="46">
        <v>38534</v>
      </c>
      <c r="C280" t="s">
        <v>462</v>
      </c>
      <c r="D280" s="4">
        <v>65</v>
      </c>
      <c r="E280" s="4">
        <v>299</v>
      </c>
      <c r="F280" s="4">
        <v>598</v>
      </c>
      <c r="G280" s="4">
        <v>101</v>
      </c>
      <c r="H280" s="4">
        <v>3801</v>
      </c>
      <c r="I280" s="4">
        <v>455</v>
      </c>
      <c r="J280" s="4">
        <v>69</v>
      </c>
      <c r="K280" s="4">
        <v>16</v>
      </c>
      <c r="L280" s="4">
        <v>532</v>
      </c>
      <c r="M280" s="4">
        <v>216</v>
      </c>
      <c r="N280" s="4">
        <v>244</v>
      </c>
      <c r="O280" s="4">
        <v>563</v>
      </c>
      <c r="P280" s="4">
        <v>313</v>
      </c>
      <c r="Q280" s="4">
        <v>125</v>
      </c>
      <c r="R280" s="4">
        <v>96</v>
      </c>
      <c r="S280" s="4">
        <v>170</v>
      </c>
      <c r="T280" s="4">
        <v>73</v>
      </c>
      <c r="U280" s="4">
        <v>69</v>
      </c>
      <c r="V280" s="4">
        <v>35</v>
      </c>
      <c r="W280" s="4">
        <v>160</v>
      </c>
      <c r="X280" s="4">
        <v>155</v>
      </c>
      <c r="Y280" s="4">
        <v>242</v>
      </c>
      <c r="Z280" s="4">
        <v>224</v>
      </c>
      <c r="AA280" s="4">
        <v>46</v>
      </c>
      <c r="AB280" s="4">
        <v>153</v>
      </c>
      <c r="AC280" s="4">
        <v>280</v>
      </c>
      <c r="AD280" s="4">
        <v>83</v>
      </c>
      <c r="AE280" s="4">
        <v>357</v>
      </c>
      <c r="AF280" s="4">
        <v>18</v>
      </c>
      <c r="AG280" s="4">
        <v>163</v>
      </c>
      <c r="AH280" s="4">
        <v>131</v>
      </c>
      <c r="AI280" s="4">
        <v>295</v>
      </c>
      <c r="AJ280" s="4">
        <v>169</v>
      </c>
      <c r="AK280" s="4">
        <v>45</v>
      </c>
      <c r="AL280" s="4">
        <v>234</v>
      </c>
      <c r="AM280" s="4">
        <v>114</v>
      </c>
      <c r="AN280" s="4">
        <v>1858</v>
      </c>
      <c r="AO280" s="4">
        <v>235</v>
      </c>
      <c r="AP280" s="4">
        <v>18</v>
      </c>
      <c r="AQ280" s="4">
        <v>68</v>
      </c>
      <c r="AR280" s="4">
        <v>47</v>
      </c>
      <c r="AS280" s="4">
        <v>130</v>
      </c>
      <c r="AT280" s="4">
        <v>716</v>
      </c>
      <c r="AU280" s="4">
        <v>343</v>
      </c>
      <c r="AV280" s="4">
        <v>31</v>
      </c>
      <c r="AW280" s="4">
        <v>294</v>
      </c>
      <c r="AX280" s="4">
        <v>1</v>
      </c>
      <c r="AY280" s="4">
        <v>11</v>
      </c>
      <c r="AZ280" s="4">
        <v>163</v>
      </c>
      <c r="BA280" s="4">
        <v>68</v>
      </c>
      <c r="BB280" s="4">
        <v>28</v>
      </c>
      <c r="BC280" s="4">
        <v>17</v>
      </c>
      <c r="BD280" s="4">
        <v>106</v>
      </c>
      <c r="BE280" s="4">
        <v>0</v>
      </c>
      <c r="BF280" s="4">
        <v>0</v>
      </c>
      <c r="BG280" s="4">
        <v>0</v>
      </c>
      <c r="BH280" s="4">
        <v>0</v>
      </c>
      <c r="BI280" s="4">
        <v>35</v>
      </c>
      <c r="BJ280" s="4">
        <v>0</v>
      </c>
      <c r="BK280" s="4">
        <v>0</v>
      </c>
      <c r="BL280" s="4">
        <v>1</v>
      </c>
      <c r="BM280" s="4">
        <v>0</v>
      </c>
      <c r="BN280" s="4">
        <v>0</v>
      </c>
      <c r="BO280" s="4">
        <f t="shared" si="59"/>
        <v>159</v>
      </c>
      <c r="BP280" s="4">
        <v>32</v>
      </c>
      <c r="BQ280" s="4">
        <f t="shared" si="60"/>
        <v>499</v>
      </c>
      <c r="BR280" s="27">
        <v>15410</v>
      </c>
      <c r="BS280" s="4">
        <f t="shared" si="94"/>
        <v>15410</v>
      </c>
      <c r="BT280" s="3">
        <v>0</v>
      </c>
      <c r="BU280" s="28">
        <v>38563</v>
      </c>
      <c r="BW280" s="4">
        <f t="shared" si="91"/>
        <v>137997</v>
      </c>
      <c r="BX280" s="22">
        <f t="shared" si="92"/>
        <v>7.9417102093175984E-2</v>
      </c>
      <c r="BY280" s="202">
        <v>4889</v>
      </c>
      <c r="BZ280" s="202">
        <f t="shared" ref="BZ280:BZ285" si="95">BR280-BY280</f>
        <v>10521</v>
      </c>
      <c r="CA280" s="202">
        <f t="shared" si="93"/>
        <v>68425</v>
      </c>
      <c r="CD280" s="4">
        <f t="shared" ref="CD280:CD285" si="96">SUM(H269:H280)</f>
        <v>33384</v>
      </c>
      <c r="CE280" s="4">
        <f t="shared" ref="CE280:CE285" si="97">SUM(AN269:AN280)</f>
        <v>18395</v>
      </c>
      <c r="CF280" s="4">
        <f t="shared" ref="CF280:CF285" si="98">SUM(AT269:AT280)</f>
        <v>6062</v>
      </c>
      <c r="CG280" s="4">
        <f t="shared" si="85"/>
        <v>5322</v>
      </c>
      <c r="CH280" s="4">
        <f t="shared" si="86"/>
        <v>5322</v>
      </c>
      <c r="CZ280" s="70">
        <v>38534</v>
      </c>
      <c r="DA280" s="5">
        <f t="shared" si="57"/>
        <v>10608.972222222223</v>
      </c>
      <c r="DB280" s="5">
        <f t="shared" si="84"/>
        <v>11499.75</v>
      </c>
      <c r="DC280" s="72">
        <f t="shared" si="58"/>
        <v>15410</v>
      </c>
    </row>
    <row r="281" spans="2:107" x14ac:dyDescent="0.3">
      <c r="B281" s="46">
        <v>38565</v>
      </c>
      <c r="C281" t="s">
        <v>438</v>
      </c>
      <c r="D281" s="4">
        <v>61</v>
      </c>
      <c r="E281" s="4">
        <v>250</v>
      </c>
      <c r="F281" s="4">
        <v>548</v>
      </c>
      <c r="G281" s="4">
        <v>76</v>
      </c>
      <c r="H281" s="4">
        <v>3407</v>
      </c>
      <c r="I281" s="4">
        <v>367</v>
      </c>
      <c r="J281" s="4">
        <v>66</v>
      </c>
      <c r="K281" s="4">
        <v>10</v>
      </c>
      <c r="L281" s="4">
        <v>518</v>
      </c>
      <c r="M281" s="4">
        <v>189</v>
      </c>
      <c r="N281" s="4">
        <v>216</v>
      </c>
      <c r="O281" s="4">
        <v>486</v>
      </c>
      <c r="P281" s="4">
        <v>276</v>
      </c>
      <c r="Q281" s="4">
        <v>93</v>
      </c>
      <c r="R281" s="4">
        <v>78</v>
      </c>
      <c r="S281" s="4">
        <v>134</v>
      </c>
      <c r="T281" s="4">
        <v>57</v>
      </c>
      <c r="U281" s="4">
        <v>94</v>
      </c>
      <c r="V281" s="4">
        <v>40</v>
      </c>
      <c r="W281" s="4">
        <v>135</v>
      </c>
      <c r="X281" s="4">
        <v>154</v>
      </c>
      <c r="Y281" s="4">
        <v>265</v>
      </c>
      <c r="Z281" s="4">
        <v>188</v>
      </c>
      <c r="AA281" s="4">
        <v>30</v>
      </c>
      <c r="AB281" s="4">
        <v>153</v>
      </c>
      <c r="AC281" s="4">
        <v>243</v>
      </c>
      <c r="AD281" s="4">
        <v>60</v>
      </c>
      <c r="AE281" s="4">
        <v>343</v>
      </c>
      <c r="AF281" s="4">
        <v>32</v>
      </c>
      <c r="AG281" s="4">
        <v>132</v>
      </c>
      <c r="AH281" s="4">
        <v>99</v>
      </c>
      <c r="AI281" s="4">
        <v>293</v>
      </c>
      <c r="AJ281" s="4">
        <v>143</v>
      </c>
      <c r="AK281" s="4">
        <v>47</v>
      </c>
      <c r="AL281" s="4">
        <v>199</v>
      </c>
      <c r="AM281" s="4">
        <v>113</v>
      </c>
      <c r="AN281" s="4">
        <v>1593</v>
      </c>
      <c r="AO281" s="4">
        <v>176</v>
      </c>
      <c r="AP281" s="4">
        <v>19</v>
      </c>
      <c r="AQ281" s="4">
        <v>73</v>
      </c>
      <c r="AR281" s="4">
        <v>38</v>
      </c>
      <c r="AS281" s="4">
        <v>110</v>
      </c>
      <c r="AT281" s="4">
        <v>618</v>
      </c>
      <c r="AU281" s="4">
        <v>297</v>
      </c>
      <c r="AV281" s="4">
        <v>33</v>
      </c>
      <c r="AW281" s="4">
        <v>269</v>
      </c>
      <c r="AX281" s="4">
        <v>4</v>
      </c>
      <c r="AY281" s="4">
        <v>18</v>
      </c>
      <c r="AZ281" s="4">
        <v>155</v>
      </c>
      <c r="BA281" s="4">
        <v>67</v>
      </c>
      <c r="BB281" s="4">
        <v>20</v>
      </c>
      <c r="BC281" s="4">
        <v>14</v>
      </c>
      <c r="BD281" s="4">
        <v>88</v>
      </c>
      <c r="BE281" s="4">
        <v>0</v>
      </c>
      <c r="BF281" s="4">
        <v>0</v>
      </c>
      <c r="BG281" s="4">
        <v>0</v>
      </c>
      <c r="BH281" s="4">
        <v>2</v>
      </c>
      <c r="BI281" s="4">
        <v>23</v>
      </c>
      <c r="BJ281" s="4">
        <v>0</v>
      </c>
      <c r="BK281" s="4">
        <v>1</v>
      </c>
      <c r="BL281" s="4">
        <v>4</v>
      </c>
      <c r="BM281" s="4">
        <v>0</v>
      </c>
      <c r="BN281" s="4">
        <v>0</v>
      </c>
      <c r="BO281" s="4">
        <f t="shared" si="59"/>
        <v>132</v>
      </c>
      <c r="BP281" s="4">
        <v>25</v>
      </c>
      <c r="BQ281" s="4">
        <f t="shared" si="60"/>
        <v>329</v>
      </c>
      <c r="BR281" s="27">
        <v>13571</v>
      </c>
      <c r="BS281" s="4">
        <f t="shared" si="94"/>
        <v>13571</v>
      </c>
      <c r="BT281" s="3">
        <v>0</v>
      </c>
      <c r="BU281" s="28">
        <v>38591</v>
      </c>
      <c r="BW281" s="4">
        <f t="shared" si="91"/>
        <v>139294</v>
      </c>
      <c r="BX281" s="22">
        <f t="shared" si="92"/>
        <v>9.658728596732935E-2</v>
      </c>
      <c r="BY281" s="202">
        <v>5410</v>
      </c>
      <c r="BZ281" s="202">
        <f t="shared" si="95"/>
        <v>8161</v>
      </c>
      <c r="CA281" s="202">
        <f t="shared" si="93"/>
        <v>69271</v>
      </c>
      <c r="CD281" s="4">
        <f t="shared" si="96"/>
        <v>33964</v>
      </c>
      <c r="CE281" s="4">
        <f t="shared" si="97"/>
        <v>18381</v>
      </c>
      <c r="CF281" s="4">
        <f t="shared" si="98"/>
        <v>6113</v>
      </c>
      <c r="CG281" s="4">
        <f t="shared" si="85"/>
        <v>5375</v>
      </c>
      <c r="CH281" s="4">
        <f t="shared" si="86"/>
        <v>5316</v>
      </c>
      <c r="CZ281" s="70">
        <v>38565</v>
      </c>
      <c r="DA281" s="5">
        <f t="shared" si="57"/>
        <v>10629.444444444445</v>
      </c>
      <c r="DB281" s="5">
        <f t="shared" si="84"/>
        <v>11607.833333333334</v>
      </c>
      <c r="DC281" s="72">
        <f t="shared" si="58"/>
        <v>13571</v>
      </c>
    </row>
    <row r="282" spans="2:107" x14ac:dyDescent="0.3">
      <c r="B282" s="46">
        <v>38596</v>
      </c>
      <c r="C282" t="s">
        <v>439</v>
      </c>
      <c r="D282" s="4">
        <v>61</v>
      </c>
      <c r="E282" s="4">
        <v>365</v>
      </c>
      <c r="F282" s="4">
        <v>595</v>
      </c>
      <c r="G282" s="4">
        <v>77</v>
      </c>
      <c r="H282" s="4">
        <v>3902</v>
      </c>
      <c r="I282" s="4">
        <v>464</v>
      </c>
      <c r="J282" s="4">
        <v>93</v>
      </c>
      <c r="K282" s="4">
        <v>19</v>
      </c>
      <c r="L282" s="4">
        <v>534</v>
      </c>
      <c r="M282" s="4">
        <v>207</v>
      </c>
      <c r="N282" s="4">
        <v>244</v>
      </c>
      <c r="O282" s="4">
        <v>554</v>
      </c>
      <c r="P282" s="4">
        <v>274</v>
      </c>
      <c r="Q282" s="4">
        <v>144</v>
      </c>
      <c r="R282" s="4">
        <v>114</v>
      </c>
      <c r="S282" s="4">
        <v>142</v>
      </c>
      <c r="T282" s="4">
        <v>52</v>
      </c>
      <c r="U282" s="4">
        <v>171</v>
      </c>
      <c r="V282" s="4">
        <v>42</v>
      </c>
      <c r="W282" s="4">
        <v>150</v>
      </c>
      <c r="X282" s="4">
        <v>214</v>
      </c>
      <c r="Y282" s="4">
        <v>223</v>
      </c>
      <c r="Z282" s="4">
        <v>234</v>
      </c>
      <c r="AA282" s="4">
        <v>47</v>
      </c>
      <c r="AB282" s="4">
        <v>182</v>
      </c>
      <c r="AC282" s="4">
        <v>297</v>
      </c>
      <c r="AD282" s="4">
        <v>81</v>
      </c>
      <c r="AE282" s="4">
        <v>362</v>
      </c>
      <c r="AF282" s="4">
        <v>19</v>
      </c>
      <c r="AG282" s="4">
        <v>148</v>
      </c>
      <c r="AH282" s="4">
        <v>124</v>
      </c>
      <c r="AI282" s="4">
        <v>315</v>
      </c>
      <c r="AJ282" s="4">
        <v>179</v>
      </c>
      <c r="AK282" s="4">
        <v>59</v>
      </c>
      <c r="AL282" s="4">
        <v>215</v>
      </c>
      <c r="AM282" s="4">
        <v>95</v>
      </c>
      <c r="AN282" s="4">
        <v>1825</v>
      </c>
      <c r="AO282" s="4">
        <v>201</v>
      </c>
      <c r="AP282" s="4">
        <v>35</v>
      </c>
      <c r="AQ282" s="4">
        <v>60</v>
      </c>
      <c r="AR282" s="4">
        <v>70</v>
      </c>
      <c r="AS282" s="4">
        <v>144</v>
      </c>
      <c r="AT282" s="4">
        <v>665</v>
      </c>
      <c r="AU282" s="4">
        <v>305</v>
      </c>
      <c r="AV282" s="4">
        <v>36</v>
      </c>
      <c r="AW282" s="4">
        <v>282</v>
      </c>
      <c r="AX282" s="4">
        <v>3</v>
      </c>
      <c r="AY282" s="4">
        <v>24</v>
      </c>
      <c r="AZ282" s="4">
        <v>173</v>
      </c>
      <c r="BA282" s="4">
        <v>55</v>
      </c>
      <c r="BB282" s="4">
        <v>31</v>
      </c>
      <c r="BC282" s="4">
        <v>17</v>
      </c>
      <c r="BD282" s="4">
        <v>102</v>
      </c>
      <c r="BE282" s="4">
        <v>0</v>
      </c>
      <c r="BF282" s="4">
        <v>0</v>
      </c>
      <c r="BG282" s="4">
        <v>0</v>
      </c>
      <c r="BH282" s="4">
        <v>2</v>
      </c>
      <c r="BI282" s="4">
        <v>45</v>
      </c>
      <c r="BJ282" s="4">
        <v>0</v>
      </c>
      <c r="BK282" s="4">
        <v>0</v>
      </c>
      <c r="BL282" s="4">
        <v>3</v>
      </c>
      <c r="BM282" s="4">
        <v>0</v>
      </c>
      <c r="BN282" s="4">
        <v>0</v>
      </c>
      <c r="BO282" s="4">
        <f t="shared" si="59"/>
        <v>169</v>
      </c>
      <c r="BP282" s="4">
        <v>114</v>
      </c>
      <c r="BQ282" s="4">
        <f t="shared" si="60"/>
        <v>384</v>
      </c>
      <c r="BR282" s="27">
        <v>15574</v>
      </c>
      <c r="BS282" s="4">
        <f t="shared" si="94"/>
        <v>15574</v>
      </c>
      <c r="BT282" s="3">
        <v>0</v>
      </c>
      <c r="BU282" s="28">
        <v>38619</v>
      </c>
      <c r="BW282" s="4">
        <f t="shared" ref="BW282:BW287" si="99">SUM(BR271:BR282)</f>
        <v>142140</v>
      </c>
      <c r="BX282" s="22">
        <f t="shared" ref="BX282:BX287" si="100">(BW282/BW270)-1</f>
        <v>0.10810536901764212</v>
      </c>
      <c r="BY282" s="202">
        <v>9368</v>
      </c>
      <c r="BZ282" s="202">
        <f t="shared" si="95"/>
        <v>6206</v>
      </c>
      <c r="CA282" s="202">
        <f t="shared" ref="CA282:CA287" si="101">SUM(BZ271:BZ282)</f>
        <v>69518</v>
      </c>
      <c r="CD282" s="4">
        <f t="shared" si="96"/>
        <v>34897</v>
      </c>
      <c r="CE282" s="4">
        <f t="shared" si="97"/>
        <v>18426</v>
      </c>
      <c r="CF282" s="4">
        <f t="shared" si="98"/>
        <v>6206</v>
      </c>
      <c r="CG282" s="4">
        <f t="shared" si="85"/>
        <v>5493</v>
      </c>
      <c r="CH282" s="4">
        <f t="shared" si="86"/>
        <v>5362</v>
      </c>
      <c r="CZ282" s="70">
        <v>38596</v>
      </c>
      <c r="DA282" s="5">
        <f t="shared" si="57"/>
        <v>10751.833333333334</v>
      </c>
      <c r="DB282" s="5">
        <f t="shared" si="84"/>
        <v>11845</v>
      </c>
      <c r="DC282" s="72">
        <f t="shared" si="58"/>
        <v>15574</v>
      </c>
    </row>
    <row r="283" spans="2:107" x14ac:dyDescent="0.3">
      <c r="B283" s="46">
        <v>38626</v>
      </c>
      <c r="C283" t="s">
        <v>440</v>
      </c>
      <c r="D283" s="4">
        <v>54</v>
      </c>
      <c r="E283" s="4">
        <v>363</v>
      </c>
      <c r="F283" s="4">
        <v>498</v>
      </c>
      <c r="G283" s="4">
        <v>79</v>
      </c>
      <c r="H283" s="4">
        <v>3358</v>
      </c>
      <c r="I283" s="4">
        <v>372</v>
      </c>
      <c r="J283" s="4">
        <v>60</v>
      </c>
      <c r="K283" s="4">
        <v>15</v>
      </c>
      <c r="L283" s="4">
        <v>460</v>
      </c>
      <c r="M283" s="4">
        <v>169</v>
      </c>
      <c r="N283" s="4">
        <v>211</v>
      </c>
      <c r="O283" s="4">
        <v>518</v>
      </c>
      <c r="P283" s="4">
        <v>294</v>
      </c>
      <c r="Q283" s="4">
        <v>133</v>
      </c>
      <c r="R283" s="4">
        <v>97</v>
      </c>
      <c r="S283" s="4">
        <v>146</v>
      </c>
      <c r="T283" s="4">
        <v>55</v>
      </c>
      <c r="U283" s="4">
        <v>165</v>
      </c>
      <c r="V283" s="4">
        <v>34</v>
      </c>
      <c r="W283" s="4">
        <v>126</v>
      </c>
      <c r="X283" s="4">
        <v>141</v>
      </c>
      <c r="Y283" s="4">
        <v>255</v>
      </c>
      <c r="Z283" s="4">
        <v>164</v>
      </c>
      <c r="AA283" s="4">
        <v>46</v>
      </c>
      <c r="AB283" s="4">
        <v>143</v>
      </c>
      <c r="AC283" s="4">
        <v>285</v>
      </c>
      <c r="AD283" s="4">
        <v>62</v>
      </c>
      <c r="AE283" s="4">
        <v>355</v>
      </c>
      <c r="AF283" s="4">
        <v>37</v>
      </c>
      <c r="AG283" s="4">
        <v>134</v>
      </c>
      <c r="AH283" s="4">
        <v>121</v>
      </c>
      <c r="AI283" s="4">
        <v>306</v>
      </c>
      <c r="AJ283" s="4">
        <v>150</v>
      </c>
      <c r="AK283" s="4">
        <v>46</v>
      </c>
      <c r="AL283" s="4">
        <v>216</v>
      </c>
      <c r="AM283" s="4">
        <v>89</v>
      </c>
      <c r="AN283" s="4">
        <v>1719</v>
      </c>
      <c r="AO283" s="4">
        <v>175</v>
      </c>
      <c r="AP283" s="4">
        <v>23</v>
      </c>
      <c r="AQ283" s="4">
        <v>63</v>
      </c>
      <c r="AR283" s="4">
        <v>43</v>
      </c>
      <c r="AS283" s="4">
        <v>119</v>
      </c>
      <c r="AT283" s="4">
        <v>590</v>
      </c>
      <c r="AU283" s="4">
        <v>300</v>
      </c>
      <c r="AV283" s="4">
        <v>24</v>
      </c>
      <c r="AW283" s="4">
        <v>241</v>
      </c>
      <c r="AX283" s="4">
        <v>1</v>
      </c>
      <c r="AY283" s="4">
        <v>22</v>
      </c>
      <c r="AZ283" s="4">
        <v>133</v>
      </c>
      <c r="BA283" s="4">
        <v>59</v>
      </c>
      <c r="BB283" s="4">
        <v>21</v>
      </c>
      <c r="BC283" s="4">
        <v>21</v>
      </c>
      <c r="BD283" s="4">
        <v>98</v>
      </c>
      <c r="BE283" s="4">
        <v>0</v>
      </c>
      <c r="BF283" s="4">
        <v>0</v>
      </c>
      <c r="BG283" s="4">
        <v>0</v>
      </c>
      <c r="BH283" s="4">
        <v>1</v>
      </c>
      <c r="BI283" s="4">
        <v>41</v>
      </c>
      <c r="BJ283" s="4">
        <v>2</v>
      </c>
      <c r="BK283" s="4">
        <v>0</v>
      </c>
      <c r="BL283" s="4">
        <v>4</v>
      </c>
      <c r="BM283" s="4">
        <v>0</v>
      </c>
      <c r="BN283" s="4">
        <v>0</v>
      </c>
      <c r="BO283" s="4">
        <f t="shared" si="59"/>
        <v>167</v>
      </c>
      <c r="BP283" s="4">
        <v>47</v>
      </c>
      <c r="BQ283" s="4">
        <f t="shared" si="60"/>
        <v>384</v>
      </c>
      <c r="BR283" s="27">
        <v>13888</v>
      </c>
      <c r="BS283" s="4">
        <f t="shared" si="94"/>
        <v>13888</v>
      </c>
      <c r="BT283" s="3">
        <v>0</v>
      </c>
      <c r="BU283" s="28">
        <v>38654</v>
      </c>
      <c r="BW283" s="4">
        <f t="shared" si="99"/>
        <v>141192</v>
      </c>
      <c r="BX283" s="22">
        <f t="shared" si="100"/>
        <v>6.2768623967844217E-2</v>
      </c>
      <c r="BY283" s="202">
        <v>5788</v>
      </c>
      <c r="BZ283" s="202">
        <f t="shared" si="95"/>
        <v>8100</v>
      </c>
      <c r="CA283" s="202">
        <f t="shared" si="101"/>
        <v>69850</v>
      </c>
      <c r="CD283" s="4">
        <f t="shared" si="96"/>
        <v>34780</v>
      </c>
      <c r="CE283" s="4">
        <f t="shared" si="97"/>
        <v>18132</v>
      </c>
      <c r="CF283" s="4">
        <f t="shared" si="98"/>
        <v>6100</v>
      </c>
      <c r="CG283" s="4">
        <f t="shared" si="85"/>
        <v>5408</v>
      </c>
      <c r="CH283" s="4">
        <f t="shared" si="86"/>
        <v>5308</v>
      </c>
      <c r="CZ283" s="70">
        <v>38626</v>
      </c>
      <c r="DA283" s="5">
        <f t="shared" si="57"/>
        <v>10868.25</v>
      </c>
      <c r="DB283" s="5">
        <f t="shared" si="84"/>
        <v>11766</v>
      </c>
      <c r="DC283" s="72">
        <f t="shared" si="58"/>
        <v>13888</v>
      </c>
    </row>
    <row r="284" spans="2:107" x14ac:dyDescent="0.3">
      <c r="B284" s="46">
        <v>38657</v>
      </c>
      <c r="C284" t="s">
        <v>441</v>
      </c>
      <c r="D284" s="4">
        <v>31</v>
      </c>
      <c r="E284" s="4">
        <v>254</v>
      </c>
      <c r="F284" s="4">
        <v>383</v>
      </c>
      <c r="G284" s="4">
        <v>49</v>
      </c>
      <c r="H284" s="4">
        <v>2674</v>
      </c>
      <c r="I284" s="4">
        <v>308</v>
      </c>
      <c r="J284" s="4">
        <v>63</v>
      </c>
      <c r="K284" s="4">
        <v>5</v>
      </c>
      <c r="L284" s="4">
        <v>396</v>
      </c>
      <c r="M284" s="4">
        <v>136</v>
      </c>
      <c r="N284" s="4">
        <v>157</v>
      </c>
      <c r="O284" s="4">
        <v>357</v>
      </c>
      <c r="P284" s="4">
        <v>218</v>
      </c>
      <c r="Q284" s="4">
        <v>91</v>
      </c>
      <c r="R284" s="4">
        <v>50</v>
      </c>
      <c r="S284" s="4">
        <v>95</v>
      </c>
      <c r="T284" s="4">
        <v>43</v>
      </c>
      <c r="U284" s="4">
        <v>115</v>
      </c>
      <c r="V284" s="4">
        <v>20</v>
      </c>
      <c r="W284" s="4">
        <v>95</v>
      </c>
      <c r="X284" s="4">
        <v>96</v>
      </c>
      <c r="Y284" s="4">
        <v>191</v>
      </c>
      <c r="Z284" s="4">
        <v>147</v>
      </c>
      <c r="AA284" s="4">
        <v>24</v>
      </c>
      <c r="AB284" s="4">
        <v>95</v>
      </c>
      <c r="AC284" s="4">
        <v>184</v>
      </c>
      <c r="AD284" s="4">
        <v>51</v>
      </c>
      <c r="AE284" s="4">
        <v>274</v>
      </c>
      <c r="AF284" s="4">
        <v>16</v>
      </c>
      <c r="AG284" s="4">
        <v>94</v>
      </c>
      <c r="AH284" s="4">
        <v>102</v>
      </c>
      <c r="AI284" s="4">
        <v>238</v>
      </c>
      <c r="AJ284" s="4">
        <v>155</v>
      </c>
      <c r="AK284" s="4">
        <v>40</v>
      </c>
      <c r="AL284" s="4">
        <v>151</v>
      </c>
      <c r="AM284" s="4">
        <v>73</v>
      </c>
      <c r="AN284" s="4">
        <v>1335</v>
      </c>
      <c r="AO284" s="4">
        <v>122</v>
      </c>
      <c r="AP284" s="4">
        <v>10</v>
      </c>
      <c r="AQ284" s="4">
        <v>58</v>
      </c>
      <c r="AR284" s="4">
        <v>44</v>
      </c>
      <c r="AS284" s="4">
        <v>92</v>
      </c>
      <c r="AT284" s="4">
        <v>443</v>
      </c>
      <c r="AU284" s="4">
        <v>201</v>
      </c>
      <c r="AV284" s="4">
        <v>16</v>
      </c>
      <c r="AW284" s="4">
        <v>200</v>
      </c>
      <c r="AX284" s="4">
        <v>0</v>
      </c>
      <c r="AY284" s="4">
        <v>12</v>
      </c>
      <c r="AZ284" s="4">
        <v>103</v>
      </c>
      <c r="BA284" s="4">
        <v>35</v>
      </c>
      <c r="BB284" s="4">
        <v>15</v>
      </c>
      <c r="BC284" s="4">
        <v>15</v>
      </c>
      <c r="BD284" s="4">
        <v>76</v>
      </c>
      <c r="BE284" s="4">
        <v>0</v>
      </c>
      <c r="BF284" s="4">
        <v>0</v>
      </c>
      <c r="BG284" s="4">
        <v>0</v>
      </c>
      <c r="BH284" s="4">
        <v>1</v>
      </c>
      <c r="BI284" s="4">
        <v>26</v>
      </c>
      <c r="BJ284" s="4">
        <v>0</v>
      </c>
      <c r="BK284" s="4">
        <v>1</v>
      </c>
      <c r="BL284" s="4">
        <v>0</v>
      </c>
      <c r="BM284" s="4">
        <v>1</v>
      </c>
      <c r="BN284" s="4">
        <v>0</v>
      </c>
      <c r="BO284" s="4">
        <f t="shared" si="59"/>
        <v>120</v>
      </c>
      <c r="BP284" s="4">
        <v>17</v>
      </c>
      <c r="BQ284" s="4">
        <f t="shared" si="60"/>
        <v>321</v>
      </c>
      <c r="BR284" s="27">
        <v>10615</v>
      </c>
      <c r="BS284" s="4">
        <f t="shared" si="94"/>
        <v>10615</v>
      </c>
      <c r="BT284" s="3">
        <v>0</v>
      </c>
      <c r="BU284" s="28">
        <v>38682</v>
      </c>
      <c r="BW284" s="4">
        <f t="shared" si="99"/>
        <v>142937</v>
      </c>
      <c r="BX284" s="22">
        <f t="shared" si="100"/>
        <v>9.0239958506856954E-2</v>
      </c>
      <c r="BY284" s="202">
        <v>7299</v>
      </c>
      <c r="BZ284" s="202">
        <f t="shared" si="95"/>
        <v>3316</v>
      </c>
      <c r="CA284" s="202">
        <f t="shared" si="101"/>
        <v>68935</v>
      </c>
      <c r="CD284" s="4">
        <f t="shared" si="96"/>
        <v>35223</v>
      </c>
      <c r="CE284" s="4">
        <f t="shared" si="97"/>
        <v>18332</v>
      </c>
      <c r="CF284" s="4">
        <f t="shared" si="98"/>
        <v>6162</v>
      </c>
      <c r="CG284" s="4">
        <f t="shared" si="85"/>
        <v>5434</v>
      </c>
      <c r="CH284" s="4">
        <f t="shared" si="86"/>
        <v>5314</v>
      </c>
      <c r="CZ284" s="70">
        <v>38657</v>
      </c>
      <c r="DA284" s="5">
        <f t="shared" si="57"/>
        <v>10889.027777777777</v>
      </c>
      <c r="DB284" s="5">
        <f t="shared" si="84"/>
        <v>11911.416666666666</v>
      </c>
      <c r="DC284" s="72">
        <f t="shared" si="58"/>
        <v>10615</v>
      </c>
    </row>
    <row r="285" spans="2:107" x14ac:dyDescent="0.3">
      <c r="B285" s="46">
        <v>38687</v>
      </c>
      <c r="C285" t="s">
        <v>442</v>
      </c>
      <c r="D285" s="4">
        <v>72</v>
      </c>
      <c r="E285" s="4">
        <v>294</v>
      </c>
      <c r="F285" s="4">
        <v>549</v>
      </c>
      <c r="G285" s="4">
        <v>75</v>
      </c>
      <c r="H285" s="4">
        <v>3415</v>
      </c>
      <c r="I285" s="4">
        <v>358</v>
      </c>
      <c r="J285" s="4">
        <v>62</v>
      </c>
      <c r="K285" s="4">
        <v>8</v>
      </c>
      <c r="L285" s="4">
        <v>536</v>
      </c>
      <c r="M285" s="4">
        <v>188</v>
      </c>
      <c r="N285" s="4">
        <v>220</v>
      </c>
      <c r="O285" s="4">
        <v>533</v>
      </c>
      <c r="P285" s="4">
        <v>312</v>
      </c>
      <c r="Q285" s="4">
        <v>137</v>
      </c>
      <c r="R285" s="4">
        <v>73</v>
      </c>
      <c r="S285" s="4">
        <v>120</v>
      </c>
      <c r="T285" s="4">
        <v>64</v>
      </c>
      <c r="U285" s="4">
        <v>139</v>
      </c>
      <c r="V285" s="4">
        <v>30</v>
      </c>
      <c r="W285" s="4">
        <v>113</v>
      </c>
      <c r="X285" s="4">
        <v>134</v>
      </c>
      <c r="Y285" s="4">
        <v>193</v>
      </c>
      <c r="Z285" s="4">
        <v>171</v>
      </c>
      <c r="AA285" s="4">
        <v>47</v>
      </c>
      <c r="AB285" s="4">
        <v>165</v>
      </c>
      <c r="AC285" s="4">
        <v>242</v>
      </c>
      <c r="AD285" s="4">
        <v>66</v>
      </c>
      <c r="AE285" s="4">
        <v>290</v>
      </c>
      <c r="AF285" s="4">
        <v>39</v>
      </c>
      <c r="AG285" s="4">
        <v>90</v>
      </c>
      <c r="AH285" s="4">
        <v>88</v>
      </c>
      <c r="AI285" s="4">
        <v>317</v>
      </c>
      <c r="AJ285" s="4">
        <v>161</v>
      </c>
      <c r="AK285" s="4">
        <v>50</v>
      </c>
      <c r="AL285" s="4">
        <v>183</v>
      </c>
      <c r="AM285" s="4">
        <v>90</v>
      </c>
      <c r="AN285" s="4">
        <v>1884</v>
      </c>
      <c r="AO285" s="4">
        <v>145</v>
      </c>
      <c r="AP285" s="4">
        <v>16</v>
      </c>
      <c r="AQ285" s="4">
        <v>65</v>
      </c>
      <c r="AR285" s="4">
        <v>33</v>
      </c>
      <c r="AS285" s="4">
        <v>105</v>
      </c>
      <c r="AT285" s="4">
        <v>677</v>
      </c>
      <c r="AU285" s="4">
        <v>236</v>
      </c>
      <c r="AV285" s="4">
        <v>12</v>
      </c>
      <c r="AW285" s="4">
        <v>251</v>
      </c>
      <c r="AX285" s="4">
        <v>1</v>
      </c>
      <c r="AY285" s="4">
        <v>11</v>
      </c>
      <c r="AZ285" s="4">
        <v>140</v>
      </c>
      <c r="BA285" s="4">
        <v>47</v>
      </c>
      <c r="BB285" s="4">
        <v>18</v>
      </c>
      <c r="BC285" s="4">
        <v>15</v>
      </c>
      <c r="BD285" s="4">
        <v>84</v>
      </c>
      <c r="BE285" s="4">
        <v>0</v>
      </c>
      <c r="BF285" s="4">
        <v>0</v>
      </c>
      <c r="BG285" s="4">
        <v>0</v>
      </c>
      <c r="BH285" s="4">
        <v>0</v>
      </c>
      <c r="BI285" s="4">
        <v>41</v>
      </c>
      <c r="BJ285" s="4">
        <v>0</v>
      </c>
      <c r="BK285" s="4">
        <v>2</v>
      </c>
      <c r="BL285" s="4">
        <v>2</v>
      </c>
      <c r="BM285" s="4">
        <v>0</v>
      </c>
      <c r="BN285" s="4">
        <v>2</v>
      </c>
      <c r="BO285" s="4">
        <f t="shared" si="59"/>
        <v>146</v>
      </c>
      <c r="BP285" s="4">
        <v>49</v>
      </c>
      <c r="BQ285" s="4">
        <f t="shared" si="60"/>
        <v>377</v>
      </c>
      <c r="BR285" s="27">
        <v>13837</v>
      </c>
      <c r="BS285" s="4">
        <f t="shared" si="94"/>
        <v>13837</v>
      </c>
      <c r="BT285" s="3">
        <v>0</v>
      </c>
      <c r="BU285" s="28">
        <v>38716</v>
      </c>
      <c r="BW285" s="4">
        <f t="shared" si="99"/>
        <v>148013</v>
      </c>
      <c r="BX285" s="22">
        <f t="shared" si="100"/>
        <v>0.12186303861750103</v>
      </c>
      <c r="BY285" s="202">
        <v>5289</v>
      </c>
      <c r="BZ285" s="202">
        <f t="shared" si="95"/>
        <v>8548</v>
      </c>
      <c r="CA285" s="202">
        <f t="shared" si="101"/>
        <v>74876</v>
      </c>
      <c r="CD285" s="4">
        <f t="shared" si="96"/>
        <v>36415</v>
      </c>
      <c r="CE285" s="4">
        <f t="shared" si="97"/>
        <v>19047</v>
      </c>
      <c r="CF285" s="4">
        <f t="shared" si="98"/>
        <v>6508</v>
      </c>
      <c r="CG285" s="4">
        <f t="shared" si="85"/>
        <v>5658</v>
      </c>
      <c r="CH285" s="4">
        <f t="shared" si="86"/>
        <v>5487</v>
      </c>
      <c r="CZ285" s="70">
        <v>38687</v>
      </c>
      <c r="DA285" s="5">
        <f t="shared" si="57"/>
        <v>11069.166666666666</v>
      </c>
      <c r="DB285" s="5">
        <f t="shared" si="84"/>
        <v>12334.416666666666</v>
      </c>
      <c r="DC285" s="72">
        <f t="shared" si="58"/>
        <v>13837</v>
      </c>
    </row>
    <row r="286" spans="2:107" x14ac:dyDescent="0.3">
      <c r="B286" s="46">
        <v>38718</v>
      </c>
      <c r="C286" t="s">
        <v>443</v>
      </c>
      <c r="D286" s="4">
        <v>56</v>
      </c>
      <c r="E286" s="4">
        <v>302</v>
      </c>
      <c r="F286" s="4">
        <v>480</v>
      </c>
      <c r="G286" s="4">
        <v>50</v>
      </c>
      <c r="H286" s="4">
        <v>2961</v>
      </c>
      <c r="I286" s="4">
        <v>319</v>
      </c>
      <c r="J286" s="4">
        <v>54</v>
      </c>
      <c r="K286" s="4">
        <v>9</v>
      </c>
      <c r="L286" s="4">
        <v>490</v>
      </c>
      <c r="M286" s="4">
        <v>146</v>
      </c>
      <c r="N286" s="4">
        <v>179</v>
      </c>
      <c r="O286" s="4">
        <v>471</v>
      </c>
      <c r="P286" s="4">
        <v>235</v>
      </c>
      <c r="Q286" s="4">
        <v>113</v>
      </c>
      <c r="R286" s="4">
        <v>67</v>
      </c>
      <c r="S286" s="4">
        <v>96</v>
      </c>
      <c r="T286" s="4">
        <v>40</v>
      </c>
      <c r="U286" s="4">
        <v>126</v>
      </c>
      <c r="V286" s="4">
        <v>40</v>
      </c>
      <c r="W286" s="4">
        <v>85</v>
      </c>
      <c r="X286" s="4">
        <v>155</v>
      </c>
      <c r="Y286" s="4">
        <v>209</v>
      </c>
      <c r="Z286" s="4">
        <v>128</v>
      </c>
      <c r="AA286" s="4">
        <v>45</v>
      </c>
      <c r="AB286" s="4">
        <v>149</v>
      </c>
      <c r="AC286" s="4">
        <v>254</v>
      </c>
      <c r="AD286" s="4">
        <v>73</v>
      </c>
      <c r="AE286" s="4">
        <v>285</v>
      </c>
      <c r="AF286" s="4">
        <v>30</v>
      </c>
      <c r="AG286" s="4">
        <v>91</v>
      </c>
      <c r="AH286" s="4">
        <v>97</v>
      </c>
      <c r="AI286" s="4">
        <v>253</v>
      </c>
      <c r="AJ286" s="4">
        <v>135</v>
      </c>
      <c r="AK286" s="4">
        <v>34</v>
      </c>
      <c r="AL286" s="4">
        <v>163</v>
      </c>
      <c r="AM286" s="4">
        <v>84</v>
      </c>
      <c r="AN286" s="4">
        <v>1668</v>
      </c>
      <c r="AO286" s="4">
        <v>132</v>
      </c>
      <c r="AP286" s="4">
        <v>15</v>
      </c>
      <c r="AQ286" s="4">
        <v>58</v>
      </c>
      <c r="AR286" s="4">
        <v>26</v>
      </c>
      <c r="AS286" s="4">
        <v>106</v>
      </c>
      <c r="AT286" s="4">
        <v>578</v>
      </c>
      <c r="AU286" s="4">
        <v>249</v>
      </c>
      <c r="AV286" s="4">
        <v>13</v>
      </c>
      <c r="AW286" s="4">
        <v>190</v>
      </c>
      <c r="AX286" s="4">
        <v>1</v>
      </c>
      <c r="AY286" s="4">
        <v>18</v>
      </c>
      <c r="AZ286" s="4">
        <v>106</v>
      </c>
      <c r="BA286" s="4">
        <v>50</v>
      </c>
      <c r="BB286" s="4">
        <v>16</v>
      </c>
      <c r="BC286" s="4">
        <v>15</v>
      </c>
      <c r="BD286" s="4">
        <v>76</v>
      </c>
      <c r="BE286" s="4">
        <v>0</v>
      </c>
      <c r="BF286" s="4">
        <v>0</v>
      </c>
      <c r="BG286" s="4">
        <v>0</v>
      </c>
      <c r="BH286" s="4">
        <v>0</v>
      </c>
      <c r="BI286" s="4">
        <v>36</v>
      </c>
      <c r="BJ286" s="4">
        <v>0</v>
      </c>
      <c r="BK286" s="4">
        <v>1</v>
      </c>
      <c r="BL286" s="4">
        <v>3</v>
      </c>
      <c r="BM286" s="4">
        <v>0</v>
      </c>
      <c r="BN286" s="4">
        <v>0</v>
      </c>
      <c r="BO286" s="4">
        <f t="shared" si="59"/>
        <v>131</v>
      </c>
      <c r="BP286" s="4">
        <v>37</v>
      </c>
      <c r="BQ286" s="4">
        <f t="shared" si="60"/>
        <v>326</v>
      </c>
      <c r="BR286" s="27">
        <v>12224</v>
      </c>
      <c r="BS286" s="4">
        <f t="shared" ref="BS286:BS299" si="102">SUM(D286:BQ286)-BO286</f>
        <v>12224</v>
      </c>
      <c r="BT286" s="3">
        <v>0</v>
      </c>
      <c r="BU286" s="28">
        <v>38745</v>
      </c>
      <c r="BW286" s="4">
        <f t="shared" si="99"/>
        <v>148341</v>
      </c>
      <c r="BX286" s="22">
        <f t="shared" si="100"/>
        <v>0.11362936826695691</v>
      </c>
      <c r="BY286" s="202">
        <v>7056</v>
      </c>
      <c r="BZ286" s="202">
        <f t="shared" ref="BZ286:BZ291" si="103">BR286-BY286</f>
        <v>5168</v>
      </c>
      <c r="CA286" s="202">
        <f t="shared" si="101"/>
        <v>73869</v>
      </c>
      <c r="CD286" s="4">
        <f t="shared" ref="CD286:CD291" si="104">SUM(H275:H286)</f>
        <v>36567</v>
      </c>
      <c r="CE286" s="4">
        <f t="shared" ref="CE286:CE291" si="105">SUM(AN275:AN286)</f>
        <v>19032</v>
      </c>
      <c r="CF286" s="4">
        <f t="shared" ref="CF286:CF291" si="106">SUM(AT275:AT286)</f>
        <v>6576</v>
      </c>
      <c r="CG286" s="4">
        <f t="shared" si="85"/>
        <v>5688</v>
      </c>
      <c r="CH286" s="4">
        <f t="shared" si="86"/>
        <v>5480</v>
      </c>
      <c r="CZ286" s="70">
        <v>38718</v>
      </c>
      <c r="DA286" s="5">
        <f t="shared" si="57"/>
        <v>11176.75</v>
      </c>
      <c r="DB286" s="5">
        <f t="shared" si="84"/>
        <v>12361.75</v>
      </c>
      <c r="DC286" s="72">
        <f t="shared" si="58"/>
        <v>12224</v>
      </c>
    </row>
    <row r="287" spans="2:107" x14ac:dyDescent="0.3">
      <c r="B287" s="46">
        <v>38749</v>
      </c>
      <c r="C287" t="s">
        <v>444</v>
      </c>
      <c r="D287" s="4">
        <v>57</v>
      </c>
      <c r="E287" s="4">
        <v>307</v>
      </c>
      <c r="F287" s="4">
        <v>463</v>
      </c>
      <c r="G287" s="4">
        <v>68</v>
      </c>
      <c r="H287" s="4">
        <v>2936</v>
      </c>
      <c r="I287" s="4">
        <v>285</v>
      </c>
      <c r="J287" s="4">
        <v>51</v>
      </c>
      <c r="K287" s="4">
        <v>11</v>
      </c>
      <c r="L287" s="4">
        <v>440</v>
      </c>
      <c r="M287" s="4">
        <v>155</v>
      </c>
      <c r="N287" s="4">
        <v>254</v>
      </c>
      <c r="O287" s="4">
        <v>521</v>
      </c>
      <c r="P287" s="4">
        <v>231</v>
      </c>
      <c r="Q287" s="4">
        <v>105</v>
      </c>
      <c r="R287" s="4">
        <v>62</v>
      </c>
      <c r="S287" s="4">
        <v>100</v>
      </c>
      <c r="T287" s="4">
        <v>40</v>
      </c>
      <c r="U287" s="4">
        <v>94</v>
      </c>
      <c r="V287" s="4">
        <v>25</v>
      </c>
      <c r="W287" s="4">
        <v>94</v>
      </c>
      <c r="X287" s="4">
        <v>143</v>
      </c>
      <c r="Y287" s="4">
        <v>222</v>
      </c>
      <c r="Z287" s="4">
        <v>156</v>
      </c>
      <c r="AA287" s="4">
        <v>40</v>
      </c>
      <c r="AB287" s="4">
        <v>125</v>
      </c>
      <c r="AC287" s="4">
        <v>232</v>
      </c>
      <c r="AD287" s="4">
        <v>62</v>
      </c>
      <c r="AE287" s="4">
        <v>305</v>
      </c>
      <c r="AF287" s="4">
        <v>23</v>
      </c>
      <c r="AG287" s="4">
        <v>100</v>
      </c>
      <c r="AH287" s="4">
        <v>95</v>
      </c>
      <c r="AI287" s="4">
        <v>286</v>
      </c>
      <c r="AJ287" s="4">
        <v>144</v>
      </c>
      <c r="AK287" s="4">
        <v>41</v>
      </c>
      <c r="AL287" s="4">
        <v>165</v>
      </c>
      <c r="AM287" s="4">
        <v>75</v>
      </c>
      <c r="AN287" s="4">
        <v>1646</v>
      </c>
      <c r="AO287" s="4">
        <v>143</v>
      </c>
      <c r="AP287" s="4">
        <v>11</v>
      </c>
      <c r="AQ287" s="4">
        <v>60</v>
      </c>
      <c r="AR287" s="4">
        <v>38</v>
      </c>
      <c r="AS287" s="4">
        <v>115</v>
      </c>
      <c r="AT287" s="4">
        <v>536</v>
      </c>
      <c r="AU287" s="4">
        <v>214</v>
      </c>
      <c r="AV287" s="4">
        <v>16</v>
      </c>
      <c r="AW287" s="4">
        <v>213</v>
      </c>
      <c r="AX287" s="4">
        <v>1</v>
      </c>
      <c r="AY287" s="4">
        <v>14</v>
      </c>
      <c r="AZ287" s="4">
        <v>108</v>
      </c>
      <c r="BA287" s="4">
        <v>47</v>
      </c>
      <c r="BB287" s="4">
        <v>20</v>
      </c>
      <c r="BC287" s="4">
        <v>12</v>
      </c>
      <c r="BD287" s="4">
        <v>73</v>
      </c>
      <c r="BE287" s="4">
        <v>0</v>
      </c>
      <c r="BF287" s="4">
        <v>0</v>
      </c>
      <c r="BG287" s="4">
        <v>0</v>
      </c>
      <c r="BH287" s="4">
        <v>0</v>
      </c>
      <c r="BI287" s="4">
        <v>38</v>
      </c>
      <c r="BJ287" s="4">
        <v>0</v>
      </c>
      <c r="BK287" s="4">
        <v>0</v>
      </c>
      <c r="BL287" s="4">
        <v>2</v>
      </c>
      <c r="BM287" s="4">
        <v>0</v>
      </c>
      <c r="BN287" s="4">
        <v>0</v>
      </c>
      <c r="BO287" s="4">
        <f t="shared" si="59"/>
        <v>125</v>
      </c>
      <c r="BP287" s="4">
        <v>32</v>
      </c>
      <c r="BQ287" s="4">
        <f t="shared" si="60"/>
        <v>383</v>
      </c>
      <c r="BR287" s="27">
        <v>12235</v>
      </c>
      <c r="BS287" s="4">
        <f t="shared" si="102"/>
        <v>12235</v>
      </c>
      <c r="BT287" s="3">
        <v>0</v>
      </c>
      <c r="BU287" s="28">
        <v>38773</v>
      </c>
      <c r="BW287" s="4">
        <f t="shared" si="99"/>
        <v>150744</v>
      </c>
      <c r="BX287" s="22">
        <f t="shared" si="100"/>
        <v>0.12717592869534</v>
      </c>
      <c r="BY287" s="202">
        <v>4262</v>
      </c>
      <c r="BZ287" s="202">
        <f t="shared" si="103"/>
        <v>7973</v>
      </c>
      <c r="CA287" s="202">
        <f t="shared" si="101"/>
        <v>76282</v>
      </c>
      <c r="CD287" s="4">
        <f t="shared" si="104"/>
        <v>37074</v>
      </c>
      <c r="CE287" s="4">
        <f t="shared" si="105"/>
        <v>19257</v>
      </c>
      <c r="CF287" s="4">
        <f t="shared" si="106"/>
        <v>6692</v>
      </c>
      <c r="CG287" s="4">
        <f t="shared" si="85"/>
        <v>5792</v>
      </c>
      <c r="CH287" s="4">
        <f t="shared" si="86"/>
        <v>5616</v>
      </c>
      <c r="CZ287" s="70">
        <v>38749</v>
      </c>
      <c r="DA287" s="5">
        <f t="shared" si="57"/>
        <v>11280.472222222223</v>
      </c>
      <c r="DB287" s="5">
        <f t="shared" si="84"/>
        <v>12562</v>
      </c>
      <c r="DC287" s="72">
        <f t="shared" si="58"/>
        <v>12235</v>
      </c>
    </row>
    <row r="288" spans="2:107" x14ac:dyDescent="0.3">
      <c r="B288" s="46">
        <v>38777</v>
      </c>
      <c r="C288" t="s">
        <v>445</v>
      </c>
      <c r="D288" s="4">
        <v>57</v>
      </c>
      <c r="E288" s="4">
        <v>369</v>
      </c>
      <c r="F288" s="4">
        <v>657</v>
      </c>
      <c r="G288" s="4">
        <v>86</v>
      </c>
      <c r="H288" s="4">
        <v>3640</v>
      </c>
      <c r="I288" s="4">
        <v>424</v>
      </c>
      <c r="J288" s="4">
        <v>63</v>
      </c>
      <c r="K288" s="4">
        <v>12</v>
      </c>
      <c r="L288" s="4">
        <v>565</v>
      </c>
      <c r="M288" s="4">
        <v>207</v>
      </c>
      <c r="N288" s="4">
        <v>289</v>
      </c>
      <c r="O288" s="4">
        <v>585</v>
      </c>
      <c r="P288" s="4">
        <v>287</v>
      </c>
      <c r="Q288" s="4">
        <v>169</v>
      </c>
      <c r="R288" s="4">
        <v>66</v>
      </c>
      <c r="S288" s="4">
        <v>150</v>
      </c>
      <c r="T288" s="4">
        <v>71</v>
      </c>
      <c r="U288" s="4">
        <v>113</v>
      </c>
      <c r="V288" s="4">
        <v>46</v>
      </c>
      <c r="W288" s="4">
        <v>111</v>
      </c>
      <c r="X288" s="4">
        <v>184</v>
      </c>
      <c r="Y288" s="4">
        <v>248</v>
      </c>
      <c r="Z288" s="4">
        <v>155</v>
      </c>
      <c r="AA288" s="4">
        <v>59</v>
      </c>
      <c r="AB288" s="4">
        <v>154</v>
      </c>
      <c r="AC288" s="4">
        <v>295</v>
      </c>
      <c r="AD288" s="4">
        <v>79</v>
      </c>
      <c r="AE288" s="4">
        <v>394</v>
      </c>
      <c r="AF288" s="4">
        <v>28</v>
      </c>
      <c r="AG288" s="4">
        <v>133</v>
      </c>
      <c r="AH288" s="4">
        <v>114</v>
      </c>
      <c r="AI288" s="4">
        <v>324</v>
      </c>
      <c r="AJ288" s="4">
        <v>173</v>
      </c>
      <c r="AK288" s="4">
        <v>52</v>
      </c>
      <c r="AL288" s="4">
        <v>222</v>
      </c>
      <c r="AM288" s="4">
        <v>113</v>
      </c>
      <c r="AN288" s="4">
        <v>2032</v>
      </c>
      <c r="AO288" s="4">
        <v>187</v>
      </c>
      <c r="AP288" s="4">
        <v>18</v>
      </c>
      <c r="AQ288" s="4">
        <v>78</v>
      </c>
      <c r="AR288" s="4">
        <v>47</v>
      </c>
      <c r="AS288" s="4">
        <v>194</v>
      </c>
      <c r="AT288" s="4">
        <v>740</v>
      </c>
      <c r="AU288" s="4">
        <v>340</v>
      </c>
      <c r="AV288" s="4">
        <v>19</v>
      </c>
      <c r="AW288" s="4">
        <v>239</v>
      </c>
      <c r="AX288" s="4">
        <v>3</v>
      </c>
      <c r="AY288" s="4">
        <v>18</v>
      </c>
      <c r="AZ288" s="4">
        <v>149</v>
      </c>
      <c r="BA288" s="4">
        <v>60</v>
      </c>
      <c r="BB288" s="4">
        <v>26</v>
      </c>
      <c r="BC288" s="4">
        <v>16</v>
      </c>
      <c r="BD288" s="4">
        <v>74</v>
      </c>
      <c r="BE288" s="4">
        <v>0</v>
      </c>
      <c r="BF288" s="4">
        <v>0</v>
      </c>
      <c r="BG288" s="4">
        <v>0</v>
      </c>
      <c r="BH288" s="4">
        <v>1</v>
      </c>
      <c r="BI288" s="4">
        <v>44</v>
      </c>
      <c r="BJ288" s="4">
        <v>0</v>
      </c>
      <c r="BK288" s="4">
        <v>1</v>
      </c>
      <c r="BL288" s="4">
        <v>2</v>
      </c>
      <c r="BM288" s="4">
        <v>0</v>
      </c>
      <c r="BN288" s="4">
        <v>0</v>
      </c>
      <c r="BO288" s="4">
        <f t="shared" si="59"/>
        <v>138</v>
      </c>
      <c r="BP288" s="4">
        <v>27</v>
      </c>
      <c r="BQ288" s="4">
        <f t="shared" si="60"/>
        <v>489</v>
      </c>
      <c r="BR288" s="27">
        <v>15498</v>
      </c>
      <c r="BS288" s="4">
        <f t="shared" si="102"/>
        <v>15498</v>
      </c>
      <c r="BT288" s="3">
        <v>0</v>
      </c>
      <c r="BU288" s="28">
        <v>38808</v>
      </c>
      <c r="BW288" s="4">
        <f t="shared" ref="BW288:BW293" si="107">SUM(BR277:BR288)</f>
        <v>155794</v>
      </c>
      <c r="BX288" s="22">
        <f t="shared" ref="BX288:BX293" si="108">(BW288/BW276)-1</f>
        <v>0.15807861560418646</v>
      </c>
      <c r="BY288" s="202">
        <v>4978</v>
      </c>
      <c r="BZ288" s="202">
        <f t="shared" si="103"/>
        <v>10520</v>
      </c>
      <c r="CA288" s="202">
        <f t="shared" ref="CA288:CA293" si="109">SUM(BZ277:BZ288)</f>
        <v>83781</v>
      </c>
      <c r="CD288" s="4">
        <f t="shared" si="104"/>
        <v>38207</v>
      </c>
      <c r="CE288" s="4">
        <f t="shared" si="105"/>
        <v>19845</v>
      </c>
      <c r="CF288" s="4">
        <f t="shared" si="106"/>
        <v>6993</v>
      </c>
      <c r="CG288" s="4">
        <f t="shared" si="85"/>
        <v>6052</v>
      </c>
      <c r="CH288" s="4">
        <f t="shared" si="86"/>
        <v>5850</v>
      </c>
      <c r="CZ288" s="70">
        <v>38777</v>
      </c>
      <c r="DA288" s="5">
        <f t="shared" si="57"/>
        <v>11408.083333333334</v>
      </c>
      <c r="DB288" s="5">
        <f t="shared" si="84"/>
        <v>12982.833333333334</v>
      </c>
      <c r="DC288" s="72">
        <f t="shared" si="58"/>
        <v>15498</v>
      </c>
    </row>
    <row r="289" spans="2:107" x14ac:dyDescent="0.3">
      <c r="B289" s="46">
        <v>38808</v>
      </c>
      <c r="C289" t="s">
        <v>446</v>
      </c>
      <c r="D289" s="4">
        <v>55</v>
      </c>
      <c r="E289" s="4">
        <v>255</v>
      </c>
      <c r="F289" s="4">
        <v>510</v>
      </c>
      <c r="G289" s="4">
        <v>56</v>
      </c>
      <c r="H289" s="4">
        <v>2812</v>
      </c>
      <c r="I289" s="4">
        <v>307</v>
      </c>
      <c r="J289" s="4">
        <v>50</v>
      </c>
      <c r="K289" s="4">
        <v>8</v>
      </c>
      <c r="L289" s="4">
        <v>422</v>
      </c>
      <c r="M289" s="4">
        <v>189</v>
      </c>
      <c r="N289" s="4">
        <v>196</v>
      </c>
      <c r="O289" s="4">
        <v>465</v>
      </c>
      <c r="P289" s="4">
        <v>235</v>
      </c>
      <c r="Q289" s="4">
        <v>113</v>
      </c>
      <c r="R289" s="4">
        <v>60</v>
      </c>
      <c r="S289" s="4">
        <v>94</v>
      </c>
      <c r="T289" s="4">
        <v>55</v>
      </c>
      <c r="U289" s="4">
        <v>88</v>
      </c>
      <c r="V289" s="4">
        <v>27</v>
      </c>
      <c r="W289" s="4">
        <v>92</v>
      </c>
      <c r="X289" s="4">
        <v>124</v>
      </c>
      <c r="Y289" s="4">
        <v>202</v>
      </c>
      <c r="Z289" s="4">
        <v>115</v>
      </c>
      <c r="AA289" s="4">
        <v>42</v>
      </c>
      <c r="AB289" s="4">
        <v>120</v>
      </c>
      <c r="AC289" s="4">
        <v>232</v>
      </c>
      <c r="AD289" s="4">
        <v>56</v>
      </c>
      <c r="AE289" s="4">
        <v>311</v>
      </c>
      <c r="AF289" s="4">
        <v>23</v>
      </c>
      <c r="AG289" s="4">
        <v>118</v>
      </c>
      <c r="AH289" s="4">
        <v>107</v>
      </c>
      <c r="AI289" s="4">
        <v>224</v>
      </c>
      <c r="AJ289" s="4">
        <v>137</v>
      </c>
      <c r="AK289" s="4">
        <v>30</v>
      </c>
      <c r="AL289" s="4">
        <v>167</v>
      </c>
      <c r="AM289" s="4">
        <v>91</v>
      </c>
      <c r="AN289" s="4">
        <v>1503</v>
      </c>
      <c r="AO289" s="4">
        <v>119</v>
      </c>
      <c r="AP289" s="4">
        <v>7</v>
      </c>
      <c r="AQ289" s="4">
        <v>56</v>
      </c>
      <c r="AR289" s="4">
        <v>41</v>
      </c>
      <c r="AS289" s="4">
        <v>145</v>
      </c>
      <c r="AT289" s="4">
        <v>558</v>
      </c>
      <c r="AU289" s="4">
        <v>219</v>
      </c>
      <c r="AV289" s="4">
        <v>14</v>
      </c>
      <c r="AW289" s="4">
        <v>198</v>
      </c>
      <c r="AX289" s="4">
        <v>0</v>
      </c>
      <c r="AY289" s="4">
        <v>7</v>
      </c>
      <c r="AZ289" s="4">
        <v>101</v>
      </c>
      <c r="BA289" s="4">
        <v>45</v>
      </c>
      <c r="BB289" s="4">
        <v>22</v>
      </c>
      <c r="BC289" s="4">
        <v>8</v>
      </c>
      <c r="BD289" s="4">
        <v>60</v>
      </c>
      <c r="BE289" s="4">
        <v>0</v>
      </c>
      <c r="BF289" s="4">
        <v>0</v>
      </c>
      <c r="BG289" s="4">
        <v>2</v>
      </c>
      <c r="BH289" s="4">
        <v>0</v>
      </c>
      <c r="BI289" s="4">
        <v>31</v>
      </c>
      <c r="BJ289" s="4">
        <v>0</v>
      </c>
      <c r="BK289" s="4">
        <v>2</v>
      </c>
      <c r="BL289" s="4">
        <v>2</v>
      </c>
      <c r="BM289" s="4">
        <v>0</v>
      </c>
      <c r="BN289" s="4">
        <v>0</v>
      </c>
      <c r="BO289" s="4">
        <f t="shared" si="59"/>
        <v>105</v>
      </c>
      <c r="BP289" s="4">
        <v>23</v>
      </c>
      <c r="BQ289" s="4">
        <f t="shared" si="60"/>
        <v>357</v>
      </c>
      <c r="BR289" s="27">
        <v>11708</v>
      </c>
      <c r="BS289" s="4">
        <f t="shared" si="102"/>
        <v>11708</v>
      </c>
      <c r="BT289" s="3">
        <v>0</v>
      </c>
      <c r="BU289" s="28">
        <v>38836</v>
      </c>
      <c r="BW289" s="4">
        <f t="shared" si="107"/>
        <v>154984</v>
      </c>
      <c r="BX289" s="22">
        <f t="shared" si="108"/>
        <v>0.12397653184808077</v>
      </c>
      <c r="BY289" s="202">
        <v>4895</v>
      </c>
      <c r="BZ289" s="202">
        <f t="shared" si="103"/>
        <v>6813</v>
      </c>
      <c r="CA289" s="202">
        <f t="shared" si="109"/>
        <v>84061</v>
      </c>
      <c r="CD289" s="4">
        <f t="shared" si="104"/>
        <v>37976</v>
      </c>
      <c r="CE289" s="4">
        <f t="shared" si="105"/>
        <v>19637</v>
      </c>
      <c r="CF289" s="4">
        <f t="shared" si="106"/>
        <v>7024</v>
      </c>
      <c r="CG289" s="4">
        <f t="shared" si="85"/>
        <v>6101</v>
      </c>
      <c r="CH289" s="4">
        <f t="shared" si="86"/>
        <v>5864</v>
      </c>
      <c r="CZ289" s="70">
        <v>38808</v>
      </c>
      <c r="DA289" s="5">
        <f t="shared" si="57"/>
        <v>11502.027777777777</v>
      </c>
      <c r="DB289" s="5">
        <f t="shared" si="84"/>
        <v>12915.333333333334</v>
      </c>
      <c r="DC289" s="72">
        <f t="shared" si="58"/>
        <v>11708</v>
      </c>
    </row>
    <row r="290" spans="2:107" x14ac:dyDescent="0.3">
      <c r="B290" s="46">
        <v>38838</v>
      </c>
      <c r="C290" t="s">
        <v>447</v>
      </c>
      <c r="D290" s="4">
        <v>61</v>
      </c>
      <c r="E290" s="4">
        <v>250</v>
      </c>
      <c r="F290" s="4">
        <v>451</v>
      </c>
      <c r="G290" s="4">
        <v>49</v>
      </c>
      <c r="H290" s="4">
        <v>2584</v>
      </c>
      <c r="I290" s="4">
        <v>325</v>
      </c>
      <c r="J290" s="4">
        <v>34</v>
      </c>
      <c r="K290" s="4">
        <v>14</v>
      </c>
      <c r="L290" s="4">
        <v>449</v>
      </c>
      <c r="M290" s="4">
        <v>172</v>
      </c>
      <c r="N290" s="4">
        <v>196</v>
      </c>
      <c r="O290" s="4">
        <v>478</v>
      </c>
      <c r="P290" s="4">
        <v>278</v>
      </c>
      <c r="Q290" s="4">
        <v>103</v>
      </c>
      <c r="R290" s="4">
        <v>54</v>
      </c>
      <c r="S290" s="4">
        <v>72</v>
      </c>
      <c r="T290" s="4">
        <v>65</v>
      </c>
      <c r="U290" s="4">
        <v>85</v>
      </c>
      <c r="V290" s="4">
        <v>23</v>
      </c>
      <c r="W290" s="4">
        <v>100</v>
      </c>
      <c r="X290" s="4">
        <v>103</v>
      </c>
      <c r="Y290" s="4">
        <v>228</v>
      </c>
      <c r="Z290" s="4">
        <v>147</v>
      </c>
      <c r="AA290" s="4">
        <v>31</v>
      </c>
      <c r="AB290" s="4">
        <v>135</v>
      </c>
      <c r="AC290" s="4">
        <v>256</v>
      </c>
      <c r="AD290" s="4">
        <v>50</v>
      </c>
      <c r="AE290" s="4">
        <v>298</v>
      </c>
      <c r="AF290" s="4">
        <v>25</v>
      </c>
      <c r="AG290" s="4">
        <v>101</v>
      </c>
      <c r="AH290" s="4">
        <v>91</v>
      </c>
      <c r="AI290" s="4">
        <v>224</v>
      </c>
      <c r="AJ290" s="4">
        <v>165</v>
      </c>
      <c r="AK290" s="4">
        <v>41</v>
      </c>
      <c r="AL290" s="4">
        <v>171</v>
      </c>
      <c r="AM290" s="4">
        <v>76</v>
      </c>
      <c r="AN290" s="4">
        <v>1413</v>
      </c>
      <c r="AO290" s="4">
        <v>123</v>
      </c>
      <c r="AP290" s="4">
        <v>21</v>
      </c>
      <c r="AQ290" s="4">
        <v>48</v>
      </c>
      <c r="AR290" s="4">
        <v>29</v>
      </c>
      <c r="AS290" s="4">
        <v>153</v>
      </c>
      <c r="AT290" s="4">
        <v>524</v>
      </c>
      <c r="AU290" s="4">
        <v>227</v>
      </c>
      <c r="AV290" s="4">
        <v>23</v>
      </c>
      <c r="AW290" s="4">
        <v>169</v>
      </c>
      <c r="AX290" s="4">
        <v>2</v>
      </c>
      <c r="AY290" s="4">
        <v>13</v>
      </c>
      <c r="AZ290" s="4">
        <v>99</v>
      </c>
      <c r="BA290" s="4">
        <v>56</v>
      </c>
      <c r="BB290" s="4">
        <v>18</v>
      </c>
      <c r="BC290" s="4">
        <v>6</v>
      </c>
      <c r="BD290" s="4">
        <v>67</v>
      </c>
      <c r="BE290" s="4">
        <v>0</v>
      </c>
      <c r="BF290" s="4">
        <v>0</v>
      </c>
      <c r="BG290" s="4">
        <v>0</v>
      </c>
      <c r="BH290" s="4">
        <v>1</v>
      </c>
      <c r="BI290" s="4">
        <v>33</v>
      </c>
      <c r="BJ290" s="4">
        <v>0</v>
      </c>
      <c r="BK290" s="4">
        <v>0</v>
      </c>
      <c r="BL290" s="4">
        <v>2</v>
      </c>
      <c r="BM290" s="4">
        <v>0</v>
      </c>
      <c r="BN290" s="4">
        <v>0</v>
      </c>
      <c r="BO290" s="4">
        <f t="shared" si="59"/>
        <v>109</v>
      </c>
      <c r="BP290" s="4">
        <v>24</v>
      </c>
      <c r="BQ290" s="4">
        <f t="shared" si="60"/>
        <v>340</v>
      </c>
      <c r="BR290" s="27">
        <v>11376</v>
      </c>
      <c r="BS290" s="4">
        <f t="shared" si="102"/>
        <v>11376</v>
      </c>
      <c r="BT290" s="3">
        <v>0</v>
      </c>
      <c r="BU290" s="28">
        <v>38864</v>
      </c>
      <c r="BW290" s="4">
        <f t="shared" si="107"/>
        <v>156651</v>
      </c>
      <c r="BX290" s="22">
        <f t="shared" si="108"/>
        <v>0.15074561081319326</v>
      </c>
      <c r="BY290" s="202">
        <v>6802</v>
      </c>
      <c r="BZ290" s="202">
        <f t="shared" si="103"/>
        <v>4574</v>
      </c>
      <c r="CA290" s="202">
        <f>SUM(BZ279:BZ290)</f>
        <v>83450</v>
      </c>
      <c r="CD290" s="4">
        <f t="shared" si="104"/>
        <v>38099</v>
      </c>
      <c r="CE290" s="4">
        <f t="shared" si="105"/>
        <v>19781</v>
      </c>
      <c r="CF290" s="4">
        <f t="shared" si="106"/>
        <v>7114</v>
      </c>
      <c r="CG290" s="4">
        <f t="shared" si="85"/>
        <v>6178</v>
      </c>
      <c r="CH290" s="4">
        <f t="shared" si="86"/>
        <v>5943</v>
      </c>
      <c r="CZ290" s="70">
        <v>38838</v>
      </c>
      <c r="DA290" s="5">
        <f t="shared" si="57"/>
        <v>11538.611111111111</v>
      </c>
      <c r="DB290" s="5">
        <f t="shared" si="84"/>
        <v>13054.25</v>
      </c>
      <c r="DC290" s="72">
        <f t="shared" si="58"/>
        <v>11376</v>
      </c>
    </row>
    <row r="291" spans="2:107" x14ac:dyDescent="0.3">
      <c r="B291" s="46">
        <v>38869</v>
      </c>
      <c r="C291" t="s">
        <v>448</v>
      </c>
      <c r="D291" s="4">
        <v>59</v>
      </c>
      <c r="E291" s="4">
        <v>271</v>
      </c>
      <c r="F291" s="4">
        <v>544</v>
      </c>
      <c r="G291" s="4">
        <v>59</v>
      </c>
      <c r="H291" s="4">
        <v>2651</v>
      </c>
      <c r="I291" s="4">
        <v>370</v>
      </c>
      <c r="J291" s="4">
        <v>75</v>
      </c>
      <c r="K291" s="4">
        <v>14</v>
      </c>
      <c r="L291" s="4">
        <v>511</v>
      </c>
      <c r="M291" s="4">
        <v>203</v>
      </c>
      <c r="N291" s="4">
        <v>203</v>
      </c>
      <c r="O291" s="4">
        <v>487</v>
      </c>
      <c r="P291" s="4">
        <v>241</v>
      </c>
      <c r="Q291" s="4">
        <v>148</v>
      </c>
      <c r="R291" s="4">
        <v>83</v>
      </c>
      <c r="S291" s="4">
        <v>111</v>
      </c>
      <c r="T291" s="4">
        <v>60</v>
      </c>
      <c r="U291" s="4">
        <v>99</v>
      </c>
      <c r="V291" s="4">
        <v>28</v>
      </c>
      <c r="W291" s="4">
        <v>107</v>
      </c>
      <c r="X291" s="4">
        <v>138</v>
      </c>
      <c r="Y291" s="4">
        <v>222</v>
      </c>
      <c r="Z291" s="4">
        <v>175</v>
      </c>
      <c r="AA291" s="4">
        <v>42</v>
      </c>
      <c r="AB291" s="4">
        <v>130</v>
      </c>
      <c r="AC291" s="4">
        <v>263</v>
      </c>
      <c r="AD291" s="4">
        <v>51</v>
      </c>
      <c r="AE291" s="4">
        <v>329</v>
      </c>
      <c r="AF291" s="4">
        <v>40</v>
      </c>
      <c r="AG291" s="4">
        <v>120</v>
      </c>
      <c r="AH291" s="4">
        <v>89</v>
      </c>
      <c r="AI291" s="4">
        <v>280</v>
      </c>
      <c r="AJ291" s="4">
        <v>166</v>
      </c>
      <c r="AK291" s="4">
        <v>34</v>
      </c>
      <c r="AL291" s="4">
        <v>215</v>
      </c>
      <c r="AM291" s="4">
        <v>88</v>
      </c>
      <c r="AN291" s="4">
        <v>1585</v>
      </c>
      <c r="AO291" s="4">
        <v>179</v>
      </c>
      <c r="AP291" s="4">
        <v>22</v>
      </c>
      <c r="AQ291" s="4">
        <v>57</v>
      </c>
      <c r="AR291" s="4">
        <v>46</v>
      </c>
      <c r="AS291" s="4">
        <v>176</v>
      </c>
      <c r="AT291" s="4">
        <v>686</v>
      </c>
      <c r="AU291" s="4">
        <v>243</v>
      </c>
      <c r="AV291" s="4">
        <v>21</v>
      </c>
      <c r="AW291" s="4">
        <v>190</v>
      </c>
      <c r="AX291" s="4">
        <v>0</v>
      </c>
      <c r="AY291" s="4">
        <v>21</v>
      </c>
      <c r="AZ291" s="4">
        <v>137</v>
      </c>
      <c r="BA291" s="4">
        <v>53</v>
      </c>
      <c r="BB291" s="4">
        <v>23</v>
      </c>
      <c r="BC291" s="4">
        <v>10</v>
      </c>
      <c r="BD291" s="4">
        <v>85</v>
      </c>
      <c r="BE291" s="4">
        <v>0</v>
      </c>
      <c r="BF291" s="4">
        <v>0</v>
      </c>
      <c r="BG291" s="4">
        <v>0</v>
      </c>
      <c r="BH291" s="4">
        <v>0</v>
      </c>
      <c r="BI291" s="4">
        <v>29</v>
      </c>
      <c r="BJ291" s="4">
        <v>0</v>
      </c>
      <c r="BK291" s="4">
        <v>0</v>
      </c>
      <c r="BL291" s="4">
        <v>0</v>
      </c>
      <c r="BM291" s="4">
        <v>1</v>
      </c>
      <c r="BN291" s="4">
        <v>0</v>
      </c>
      <c r="BO291" s="4">
        <f t="shared" si="59"/>
        <v>125</v>
      </c>
      <c r="BP291" s="4">
        <v>31</v>
      </c>
      <c r="BQ291" s="4">
        <f t="shared" si="60"/>
        <v>401</v>
      </c>
      <c r="BR291" s="27">
        <v>12702</v>
      </c>
      <c r="BS291" s="4">
        <f t="shared" si="102"/>
        <v>12702</v>
      </c>
      <c r="BT291" s="3">
        <v>0</v>
      </c>
      <c r="BU291" s="28">
        <v>38892</v>
      </c>
      <c r="BW291" s="4">
        <f t="shared" si="107"/>
        <v>158638</v>
      </c>
      <c r="BX291" s="22">
        <f t="shared" si="108"/>
        <v>0.16198735744160331</v>
      </c>
      <c r="BY291" s="202">
        <v>5167</v>
      </c>
      <c r="BZ291" s="202">
        <f t="shared" si="103"/>
        <v>7535</v>
      </c>
      <c r="CA291" s="202">
        <f t="shared" si="109"/>
        <v>87435</v>
      </c>
      <c r="CD291" s="4">
        <f t="shared" si="104"/>
        <v>38141</v>
      </c>
      <c r="CE291" s="4">
        <f t="shared" si="105"/>
        <v>20061</v>
      </c>
      <c r="CF291" s="4">
        <f t="shared" si="106"/>
        <v>7331</v>
      </c>
      <c r="CG291" s="4">
        <f t="shared" si="85"/>
        <v>6276</v>
      </c>
      <c r="CH291" s="4">
        <f t="shared" si="86"/>
        <v>6018</v>
      </c>
      <c r="CZ291" s="70">
        <v>38869</v>
      </c>
      <c r="DA291" s="5">
        <f t="shared" si="57"/>
        <v>11629.027777777777</v>
      </c>
      <c r="DB291" s="5">
        <f t="shared" si="84"/>
        <v>13219.833333333334</v>
      </c>
      <c r="DC291" s="72">
        <f t="shared" si="58"/>
        <v>12702</v>
      </c>
    </row>
    <row r="292" spans="2:107" x14ac:dyDescent="0.3">
      <c r="B292" s="46">
        <v>38899</v>
      </c>
      <c r="C292" t="s">
        <v>462</v>
      </c>
      <c r="D292" s="4">
        <v>94</v>
      </c>
      <c r="E292" s="4">
        <v>376</v>
      </c>
      <c r="F292" s="4">
        <v>721</v>
      </c>
      <c r="G292" s="4">
        <v>79</v>
      </c>
      <c r="H292" s="4">
        <v>3757</v>
      </c>
      <c r="I292" s="4">
        <v>430</v>
      </c>
      <c r="J292" s="4">
        <v>92</v>
      </c>
      <c r="K292" s="4">
        <v>22</v>
      </c>
      <c r="L292" s="4">
        <v>656</v>
      </c>
      <c r="M292" s="4">
        <v>281</v>
      </c>
      <c r="N292" s="4">
        <v>281</v>
      </c>
      <c r="O292" s="4">
        <v>591</v>
      </c>
      <c r="P292" s="4">
        <v>351</v>
      </c>
      <c r="Q292" s="4">
        <v>148</v>
      </c>
      <c r="R292" s="4">
        <v>99</v>
      </c>
      <c r="S292" s="4">
        <v>166</v>
      </c>
      <c r="T292" s="4">
        <v>69</v>
      </c>
      <c r="U292" s="4">
        <v>109</v>
      </c>
      <c r="V292" s="4">
        <v>45</v>
      </c>
      <c r="W292" s="4">
        <v>158</v>
      </c>
      <c r="X292" s="4">
        <v>215</v>
      </c>
      <c r="Y292" s="4">
        <v>316</v>
      </c>
      <c r="Z292" s="4">
        <v>223</v>
      </c>
      <c r="AA292" s="4">
        <v>51</v>
      </c>
      <c r="AB292" s="4">
        <v>221</v>
      </c>
      <c r="AC292" s="4">
        <v>296</v>
      </c>
      <c r="AD292" s="4">
        <v>66</v>
      </c>
      <c r="AE292" s="4">
        <v>417</v>
      </c>
      <c r="AF292" s="4">
        <v>39</v>
      </c>
      <c r="AG292" s="4">
        <v>183</v>
      </c>
      <c r="AH292" s="4">
        <v>137</v>
      </c>
      <c r="AI292" s="4">
        <v>350</v>
      </c>
      <c r="AJ292" s="4">
        <v>206</v>
      </c>
      <c r="AK292" s="4">
        <v>50</v>
      </c>
      <c r="AL292" s="4">
        <v>249</v>
      </c>
      <c r="AM292" s="4">
        <v>114</v>
      </c>
      <c r="AN292" s="4">
        <v>1908</v>
      </c>
      <c r="AO292" s="4">
        <v>214</v>
      </c>
      <c r="AP292" s="4">
        <v>24</v>
      </c>
      <c r="AQ292" s="4">
        <v>92</v>
      </c>
      <c r="AR292" s="4">
        <v>41</v>
      </c>
      <c r="AS292" s="4">
        <v>238</v>
      </c>
      <c r="AT292" s="4">
        <v>816</v>
      </c>
      <c r="AU292" s="4">
        <v>296</v>
      </c>
      <c r="AV292" s="4">
        <v>20</v>
      </c>
      <c r="AW292" s="4">
        <v>295</v>
      </c>
      <c r="AX292" s="4">
        <v>0</v>
      </c>
      <c r="AY292" s="4">
        <v>25</v>
      </c>
      <c r="AZ292" s="4">
        <v>193</v>
      </c>
      <c r="BA292" s="4">
        <v>71</v>
      </c>
      <c r="BB292" s="4">
        <v>31</v>
      </c>
      <c r="BC292" s="4">
        <v>9</v>
      </c>
      <c r="BD292" s="4">
        <v>95</v>
      </c>
      <c r="BE292" s="4">
        <v>0</v>
      </c>
      <c r="BF292" s="4">
        <v>0</v>
      </c>
      <c r="BG292" s="4">
        <v>1</v>
      </c>
      <c r="BH292" s="4">
        <v>3</v>
      </c>
      <c r="BI292" s="4">
        <v>55</v>
      </c>
      <c r="BJ292" s="4">
        <v>0</v>
      </c>
      <c r="BK292" s="4">
        <v>1</v>
      </c>
      <c r="BL292" s="4">
        <v>4</v>
      </c>
      <c r="BM292" s="4">
        <v>0</v>
      </c>
      <c r="BN292" s="4">
        <v>0</v>
      </c>
      <c r="BO292" s="4">
        <f t="shared" si="59"/>
        <v>168</v>
      </c>
      <c r="BP292" s="4">
        <v>28</v>
      </c>
      <c r="BQ292" s="4">
        <f t="shared" si="60"/>
        <v>565</v>
      </c>
      <c r="BR292" s="27">
        <v>16683</v>
      </c>
      <c r="BS292" s="4">
        <f t="shared" si="102"/>
        <v>16683</v>
      </c>
      <c r="BT292" s="3">
        <v>0</v>
      </c>
      <c r="BU292" s="28">
        <v>38927</v>
      </c>
      <c r="BW292" s="4">
        <f t="shared" si="107"/>
        <v>159911</v>
      </c>
      <c r="BX292" s="22">
        <f t="shared" si="108"/>
        <v>0.15880055363522394</v>
      </c>
      <c r="BY292" s="202">
        <v>2174</v>
      </c>
      <c r="BZ292" s="202">
        <f t="shared" ref="BZ292:BZ297" si="110">BR292-BY292</f>
        <v>14509</v>
      </c>
      <c r="CA292" s="202">
        <f t="shared" si="109"/>
        <v>91423</v>
      </c>
      <c r="CD292" s="4">
        <f t="shared" ref="CD292:CD297" si="111">SUM(H281:H292)</f>
        <v>38097</v>
      </c>
      <c r="CE292" s="4">
        <f t="shared" ref="CE292:CE297" si="112">SUM(AN281:AN292)</f>
        <v>20111</v>
      </c>
      <c r="CF292" s="4">
        <f t="shared" ref="CF292:CF297" si="113">SUM(AT281:AT292)</f>
        <v>7431</v>
      </c>
      <c r="CG292" s="4">
        <f t="shared" si="85"/>
        <v>6399</v>
      </c>
      <c r="CH292" s="4">
        <f t="shared" si="86"/>
        <v>6046</v>
      </c>
      <c r="CZ292" s="70">
        <v>38899</v>
      </c>
      <c r="DA292" s="5">
        <f t="shared" si="57"/>
        <v>11826.444444444445</v>
      </c>
      <c r="DB292" s="5">
        <f t="shared" si="84"/>
        <v>13325.916666666666</v>
      </c>
      <c r="DC292" s="72">
        <f t="shared" si="58"/>
        <v>16683</v>
      </c>
    </row>
    <row r="293" spans="2:107" x14ac:dyDescent="0.3">
      <c r="B293" s="46">
        <v>38930</v>
      </c>
      <c r="C293" t="s">
        <v>438</v>
      </c>
      <c r="D293" s="4">
        <v>68</v>
      </c>
      <c r="E293" s="4">
        <v>274</v>
      </c>
      <c r="F293" s="4">
        <v>599</v>
      </c>
      <c r="G293" s="4">
        <v>86</v>
      </c>
      <c r="H293" s="4">
        <v>3331</v>
      </c>
      <c r="I293" s="4">
        <v>419</v>
      </c>
      <c r="J293" s="4">
        <v>67</v>
      </c>
      <c r="K293" s="4">
        <v>14</v>
      </c>
      <c r="L293" s="4">
        <v>606</v>
      </c>
      <c r="M293" s="4">
        <v>244</v>
      </c>
      <c r="N293" s="4">
        <v>251</v>
      </c>
      <c r="O293" s="4">
        <v>504</v>
      </c>
      <c r="P293" s="4">
        <v>343</v>
      </c>
      <c r="Q293" s="4">
        <v>162</v>
      </c>
      <c r="R293" s="4">
        <v>95</v>
      </c>
      <c r="S293" s="4">
        <v>129</v>
      </c>
      <c r="T293" s="4">
        <v>70</v>
      </c>
      <c r="U293" s="4">
        <v>114</v>
      </c>
      <c r="V293" s="4">
        <v>45</v>
      </c>
      <c r="W293" s="4">
        <v>156</v>
      </c>
      <c r="X293" s="4">
        <v>196</v>
      </c>
      <c r="Y293" s="4">
        <v>306</v>
      </c>
      <c r="Z293" s="4">
        <v>210</v>
      </c>
      <c r="AA293" s="4">
        <v>36</v>
      </c>
      <c r="AB293" s="4">
        <v>174</v>
      </c>
      <c r="AC293" s="4">
        <v>308</v>
      </c>
      <c r="AD293" s="4">
        <v>68</v>
      </c>
      <c r="AE293" s="4">
        <v>336</v>
      </c>
      <c r="AF293" s="4">
        <v>45</v>
      </c>
      <c r="AG293" s="4">
        <v>138</v>
      </c>
      <c r="AH293" s="4">
        <v>122</v>
      </c>
      <c r="AI293" s="4">
        <v>363</v>
      </c>
      <c r="AJ293" s="4">
        <v>206</v>
      </c>
      <c r="AK293" s="4">
        <v>44</v>
      </c>
      <c r="AL293" s="4">
        <v>217</v>
      </c>
      <c r="AM293" s="4">
        <v>117</v>
      </c>
      <c r="AN293" s="4">
        <v>1815</v>
      </c>
      <c r="AO293" s="4">
        <v>184</v>
      </c>
      <c r="AP293" s="4">
        <v>19</v>
      </c>
      <c r="AQ293" s="4">
        <v>73</v>
      </c>
      <c r="AR293" s="4">
        <v>65</v>
      </c>
      <c r="AS293" s="4">
        <v>242</v>
      </c>
      <c r="AT293" s="4">
        <v>729</v>
      </c>
      <c r="AU293" s="4">
        <v>285</v>
      </c>
      <c r="AV293" s="4">
        <v>26</v>
      </c>
      <c r="AW293" s="4">
        <v>298</v>
      </c>
      <c r="AX293" s="4">
        <v>0</v>
      </c>
      <c r="AY293" s="4">
        <v>25</v>
      </c>
      <c r="AZ293" s="4">
        <v>202</v>
      </c>
      <c r="BA293" s="4">
        <v>57</v>
      </c>
      <c r="BB293" s="4">
        <v>24</v>
      </c>
      <c r="BC293" s="4">
        <v>16</v>
      </c>
      <c r="BD293" s="4">
        <v>68</v>
      </c>
      <c r="BE293" s="4">
        <v>0</v>
      </c>
      <c r="BF293" s="4">
        <v>0</v>
      </c>
      <c r="BG293" s="4">
        <v>1</v>
      </c>
      <c r="BH293" s="4">
        <v>0</v>
      </c>
      <c r="BI293" s="4">
        <v>58</v>
      </c>
      <c r="BJ293" s="4">
        <v>0</v>
      </c>
      <c r="BK293" s="4">
        <v>0</v>
      </c>
      <c r="BL293" s="4">
        <v>3</v>
      </c>
      <c r="BM293" s="4">
        <v>0</v>
      </c>
      <c r="BN293" s="4">
        <v>0</v>
      </c>
      <c r="BO293" s="4">
        <f t="shared" si="59"/>
        <v>146</v>
      </c>
      <c r="BP293" s="4">
        <v>21</v>
      </c>
      <c r="BQ293" s="4">
        <f t="shared" si="60"/>
        <v>431</v>
      </c>
      <c r="BR293" s="27">
        <v>15105</v>
      </c>
      <c r="BS293" s="4">
        <f t="shared" si="102"/>
        <v>15105</v>
      </c>
      <c r="BT293" s="3">
        <v>0</v>
      </c>
      <c r="BU293" s="28">
        <v>38955</v>
      </c>
      <c r="BW293" s="4">
        <f t="shared" si="107"/>
        <v>161445</v>
      </c>
      <c r="BX293" s="22">
        <f t="shared" si="108"/>
        <v>0.15902336066162226</v>
      </c>
      <c r="BY293" s="202">
        <v>7600</v>
      </c>
      <c r="BZ293" s="202">
        <f t="shared" si="110"/>
        <v>7505</v>
      </c>
      <c r="CA293" s="202">
        <f t="shared" si="109"/>
        <v>90767</v>
      </c>
      <c r="CD293" s="4">
        <f t="shared" si="111"/>
        <v>38021</v>
      </c>
      <c r="CE293" s="4">
        <f t="shared" si="112"/>
        <v>20333</v>
      </c>
      <c r="CF293" s="4">
        <f t="shared" si="113"/>
        <v>7542</v>
      </c>
      <c r="CG293" s="4">
        <f t="shared" si="85"/>
        <v>6450</v>
      </c>
      <c r="CH293" s="4">
        <f t="shared" si="86"/>
        <v>6064</v>
      </c>
      <c r="CZ293" s="70">
        <v>38930</v>
      </c>
      <c r="DA293" s="5">
        <f t="shared" si="57"/>
        <v>11882.333333333334</v>
      </c>
      <c r="DB293" s="5">
        <f t="shared" si="84"/>
        <v>13453.75</v>
      </c>
      <c r="DC293" s="72">
        <f t="shared" si="58"/>
        <v>15105</v>
      </c>
    </row>
    <row r="294" spans="2:107" x14ac:dyDescent="0.3">
      <c r="B294" s="46">
        <v>38961</v>
      </c>
      <c r="C294" t="s">
        <v>439</v>
      </c>
      <c r="D294" s="4">
        <v>109</v>
      </c>
      <c r="E294" s="4">
        <v>364</v>
      </c>
      <c r="F294" s="4">
        <v>772</v>
      </c>
      <c r="G294" s="4">
        <v>104</v>
      </c>
      <c r="H294" s="4">
        <v>4230</v>
      </c>
      <c r="I294" s="4">
        <v>560</v>
      </c>
      <c r="J294" s="4">
        <v>106</v>
      </c>
      <c r="K294" s="4">
        <v>21</v>
      </c>
      <c r="L294" s="4">
        <v>756</v>
      </c>
      <c r="M294" s="4">
        <v>294</v>
      </c>
      <c r="N294" s="4">
        <v>301</v>
      </c>
      <c r="O294" s="4">
        <v>722</v>
      </c>
      <c r="P294" s="4">
        <v>471</v>
      </c>
      <c r="Q294" s="4">
        <v>189</v>
      </c>
      <c r="R294" s="4">
        <v>103</v>
      </c>
      <c r="S294" s="4">
        <v>152</v>
      </c>
      <c r="T294" s="4">
        <v>89</v>
      </c>
      <c r="U294" s="4">
        <v>124</v>
      </c>
      <c r="V294" s="4">
        <v>44</v>
      </c>
      <c r="W294" s="4">
        <v>196</v>
      </c>
      <c r="X294" s="4">
        <v>225</v>
      </c>
      <c r="Y294" s="4">
        <v>377</v>
      </c>
      <c r="Z294" s="4">
        <v>233</v>
      </c>
      <c r="AA294" s="4">
        <v>48</v>
      </c>
      <c r="AB294" s="4">
        <v>212</v>
      </c>
      <c r="AC294" s="4">
        <v>347</v>
      </c>
      <c r="AD294" s="4">
        <v>92</v>
      </c>
      <c r="AE294" s="4">
        <v>414</v>
      </c>
      <c r="AF294" s="4">
        <v>64</v>
      </c>
      <c r="AG294" s="4">
        <v>209</v>
      </c>
      <c r="AH294" s="4">
        <v>143</v>
      </c>
      <c r="AI294" s="4">
        <v>431</v>
      </c>
      <c r="AJ294" s="4">
        <v>251</v>
      </c>
      <c r="AK294" s="4">
        <v>41</v>
      </c>
      <c r="AL294" s="4">
        <v>313</v>
      </c>
      <c r="AM294" s="4">
        <v>136</v>
      </c>
      <c r="AN294" s="4">
        <v>2178</v>
      </c>
      <c r="AO294" s="4">
        <v>227</v>
      </c>
      <c r="AP294" s="4">
        <v>28</v>
      </c>
      <c r="AQ294" s="4">
        <v>64</v>
      </c>
      <c r="AR294" s="4">
        <v>54</v>
      </c>
      <c r="AS294" s="4">
        <v>307</v>
      </c>
      <c r="AT294" s="4">
        <v>921</v>
      </c>
      <c r="AU294" s="4">
        <v>401</v>
      </c>
      <c r="AV294" s="4">
        <v>51</v>
      </c>
      <c r="AW294" s="4">
        <v>366</v>
      </c>
      <c r="AX294" s="4">
        <v>3</v>
      </c>
      <c r="AY294" s="4">
        <v>28</v>
      </c>
      <c r="AZ294" s="4">
        <v>222</v>
      </c>
      <c r="BA294" s="4">
        <v>64</v>
      </c>
      <c r="BB294" s="4">
        <v>47</v>
      </c>
      <c r="BC294" s="4">
        <v>21</v>
      </c>
      <c r="BD294" s="4">
        <v>91</v>
      </c>
      <c r="BE294" s="4">
        <v>0</v>
      </c>
      <c r="BF294" s="4">
        <v>0</v>
      </c>
      <c r="BG294" s="4">
        <v>0</v>
      </c>
      <c r="BH294" s="4">
        <v>2</v>
      </c>
      <c r="BI294" s="4">
        <v>66</v>
      </c>
      <c r="BJ294" s="4">
        <v>0</v>
      </c>
      <c r="BK294" s="4">
        <v>2</v>
      </c>
      <c r="BL294" s="4">
        <v>5</v>
      </c>
      <c r="BM294" s="4">
        <v>1</v>
      </c>
      <c r="BN294" s="4">
        <v>0</v>
      </c>
      <c r="BO294" s="4">
        <f t="shared" si="59"/>
        <v>188</v>
      </c>
      <c r="BP294" s="4">
        <v>67</v>
      </c>
      <c r="BQ294" s="4">
        <f t="shared" si="60"/>
        <v>522</v>
      </c>
      <c r="BR294" s="27">
        <v>18981</v>
      </c>
      <c r="BS294" s="4">
        <f t="shared" si="102"/>
        <v>18981</v>
      </c>
      <c r="BT294" s="3">
        <v>0</v>
      </c>
      <c r="BU294" s="28">
        <v>38990</v>
      </c>
      <c r="BW294" s="4">
        <f t="shared" ref="BW294:BW299" si="114">SUM(BR283:BR294)</f>
        <v>164852</v>
      </c>
      <c r="BX294" s="22">
        <f t="shared" ref="BX294:BX299" si="115">(BW294/BW282)-1</f>
        <v>0.15978612635429856</v>
      </c>
      <c r="BY294" s="202">
        <v>7738</v>
      </c>
      <c r="BZ294" s="202">
        <f t="shared" si="110"/>
        <v>11243</v>
      </c>
      <c r="CA294" s="202">
        <f t="shared" ref="CA294:CA299" si="116">SUM(BZ283:BZ294)</f>
        <v>95804</v>
      </c>
      <c r="CD294" s="4">
        <f t="shared" si="111"/>
        <v>38349</v>
      </c>
      <c r="CE294" s="4">
        <f t="shared" si="112"/>
        <v>20686</v>
      </c>
      <c r="CF294" s="4">
        <f t="shared" si="113"/>
        <v>7798</v>
      </c>
      <c r="CG294" s="4">
        <f t="shared" si="85"/>
        <v>6627</v>
      </c>
      <c r="CH294" s="4">
        <f t="shared" si="86"/>
        <v>6232</v>
      </c>
      <c r="CZ294" s="70">
        <v>38961</v>
      </c>
      <c r="DA294" s="5">
        <f t="shared" si="57"/>
        <v>12090.694444444445</v>
      </c>
      <c r="DB294" s="5">
        <f t="shared" si="84"/>
        <v>13737.666666666666</v>
      </c>
      <c r="DC294" s="72">
        <f t="shared" si="58"/>
        <v>18981</v>
      </c>
    </row>
    <row r="295" spans="2:107" x14ac:dyDescent="0.3">
      <c r="B295" s="46">
        <v>38991</v>
      </c>
      <c r="C295" t="s">
        <v>440</v>
      </c>
      <c r="D295" s="4">
        <v>63</v>
      </c>
      <c r="E295" s="4">
        <v>306</v>
      </c>
      <c r="F295" s="4">
        <v>518</v>
      </c>
      <c r="G295" s="4">
        <v>83</v>
      </c>
      <c r="H295" s="4">
        <v>2956</v>
      </c>
      <c r="I295" s="4">
        <v>421</v>
      </c>
      <c r="J295" s="4">
        <v>76</v>
      </c>
      <c r="K295" s="4">
        <v>10</v>
      </c>
      <c r="L295" s="4">
        <v>602</v>
      </c>
      <c r="M295" s="4">
        <v>201</v>
      </c>
      <c r="N295" s="4">
        <v>214</v>
      </c>
      <c r="O295" s="4">
        <v>502</v>
      </c>
      <c r="P295" s="4">
        <v>331</v>
      </c>
      <c r="Q295" s="4">
        <v>114</v>
      </c>
      <c r="R295" s="4">
        <v>77</v>
      </c>
      <c r="S295" s="4">
        <v>116</v>
      </c>
      <c r="T295" s="4">
        <v>47</v>
      </c>
      <c r="U295" s="4">
        <v>93</v>
      </c>
      <c r="V295" s="4">
        <v>39</v>
      </c>
      <c r="W295" s="4">
        <v>136</v>
      </c>
      <c r="X295" s="4">
        <v>138</v>
      </c>
      <c r="Y295" s="4">
        <v>275</v>
      </c>
      <c r="Z295" s="4">
        <v>177</v>
      </c>
      <c r="AA295" s="4">
        <v>47</v>
      </c>
      <c r="AB295" s="4">
        <v>143</v>
      </c>
      <c r="AC295" s="4">
        <v>262</v>
      </c>
      <c r="AD295" s="4">
        <v>76</v>
      </c>
      <c r="AE295" s="4">
        <v>312</v>
      </c>
      <c r="AF295" s="4">
        <v>34</v>
      </c>
      <c r="AG295" s="4">
        <v>120</v>
      </c>
      <c r="AH295" s="4">
        <v>90</v>
      </c>
      <c r="AI295" s="4">
        <v>286</v>
      </c>
      <c r="AJ295" s="4">
        <v>197</v>
      </c>
      <c r="AK295" s="4">
        <v>45</v>
      </c>
      <c r="AL295" s="4">
        <v>184</v>
      </c>
      <c r="AM295" s="4">
        <v>91</v>
      </c>
      <c r="AN295" s="4">
        <v>1624</v>
      </c>
      <c r="AO295" s="4">
        <v>164</v>
      </c>
      <c r="AP295" s="4">
        <v>25</v>
      </c>
      <c r="AQ295" s="4">
        <v>65</v>
      </c>
      <c r="AR295" s="4">
        <v>34</v>
      </c>
      <c r="AS295" s="4">
        <v>226</v>
      </c>
      <c r="AT295" s="4">
        <v>617</v>
      </c>
      <c r="AU295" s="4">
        <v>261</v>
      </c>
      <c r="AV295" s="4">
        <v>22</v>
      </c>
      <c r="AW295" s="4">
        <v>226</v>
      </c>
      <c r="AX295" s="4">
        <v>0</v>
      </c>
      <c r="AY295" s="4">
        <v>15</v>
      </c>
      <c r="AZ295" s="4">
        <v>166</v>
      </c>
      <c r="BA295" s="4">
        <v>53</v>
      </c>
      <c r="BB295" s="4">
        <v>24</v>
      </c>
      <c r="BC295" s="4">
        <v>14</v>
      </c>
      <c r="BD295" s="4">
        <v>87</v>
      </c>
      <c r="BE295" s="4">
        <v>0</v>
      </c>
      <c r="BF295" s="4">
        <v>0</v>
      </c>
      <c r="BG295" s="4">
        <v>0</v>
      </c>
      <c r="BH295" s="4">
        <v>2</v>
      </c>
      <c r="BI295" s="4">
        <v>59</v>
      </c>
      <c r="BJ295" s="4">
        <v>1</v>
      </c>
      <c r="BK295" s="4">
        <v>3</v>
      </c>
      <c r="BL295" s="4">
        <v>3</v>
      </c>
      <c r="BM295" s="4">
        <v>0</v>
      </c>
      <c r="BN295" s="4">
        <v>0</v>
      </c>
      <c r="BO295" s="4">
        <f t="shared" si="59"/>
        <v>169</v>
      </c>
      <c r="BP295" s="4">
        <v>41</v>
      </c>
      <c r="BQ295" s="4">
        <f t="shared" si="60"/>
        <v>492</v>
      </c>
      <c r="BR295" s="27">
        <v>13606</v>
      </c>
      <c r="BS295" s="4">
        <f t="shared" si="102"/>
        <v>13606</v>
      </c>
      <c r="BT295" s="3">
        <v>0</v>
      </c>
      <c r="BU295" s="28">
        <v>39018</v>
      </c>
      <c r="BW295" s="4">
        <f t="shared" si="114"/>
        <v>164570</v>
      </c>
      <c r="BX295" s="22">
        <f t="shared" si="115"/>
        <v>0.16557595331180242</v>
      </c>
      <c r="BY295" s="202">
        <v>9731</v>
      </c>
      <c r="BZ295" s="202">
        <f t="shared" si="110"/>
        <v>3875</v>
      </c>
      <c r="CA295" s="202">
        <f t="shared" si="116"/>
        <v>91579</v>
      </c>
      <c r="CD295" s="4">
        <f t="shared" si="111"/>
        <v>37947</v>
      </c>
      <c r="CE295" s="4">
        <f t="shared" si="112"/>
        <v>20591</v>
      </c>
      <c r="CF295" s="4">
        <f t="shared" si="113"/>
        <v>7825</v>
      </c>
      <c r="CG295" s="4">
        <f t="shared" si="85"/>
        <v>6647</v>
      </c>
      <c r="CH295" s="4">
        <f t="shared" si="86"/>
        <v>6216</v>
      </c>
      <c r="CZ295" s="70">
        <v>38991</v>
      </c>
      <c r="DA295" s="5">
        <f t="shared" ref="DA295:DA358" si="117">AVERAGE(BS260:BS295)</f>
        <v>12183.75</v>
      </c>
      <c r="DB295" s="5">
        <f t="shared" si="84"/>
        <v>13714.166666666666</v>
      </c>
      <c r="DC295" s="72">
        <f t="shared" ref="DC295:DC358" si="118">BS295</f>
        <v>13606</v>
      </c>
    </row>
    <row r="296" spans="2:107" x14ac:dyDescent="0.3">
      <c r="B296" s="46">
        <v>39022</v>
      </c>
      <c r="C296" t="s">
        <v>441</v>
      </c>
      <c r="D296" s="4">
        <v>54</v>
      </c>
      <c r="E296" s="4">
        <v>218</v>
      </c>
      <c r="F296" s="4">
        <v>443</v>
      </c>
      <c r="G296" s="4">
        <v>40</v>
      </c>
      <c r="H296" s="4">
        <v>2292</v>
      </c>
      <c r="I296" s="4">
        <v>300</v>
      </c>
      <c r="J296" s="4">
        <v>57</v>
      </c>
      <c r="K296" s="4">
        <v>10</v>
      </c>
      <c r="L296" s="4">
        <v>456</v>
      </c>
      <c r="M296" s="4">
        <v>157</v>
      </c>
      <c r="N296" s="4">
        <v>168</v>
      </c>
      <c r="O296" s="4">
        <v>385</v>
      </c>
      <c r="P296" s="4">
        <v>249</v>
      </c>
      <c r="Q296" s="4">
        <v>83</v>
      </c>
      <c r="R296" s="4">
        <v>57</v>
      </c>
      <c r="S296" s="4">
        <v>98</v>
      </c>
      <c r="T296" s="4">
        <v>24</v>
      </c>
      <c r="U296" s="4">
        <v>77</v>
      </c>
      <c r="V296" s="4">
        <v>20</v>
      </c>
      <c r="W296" s="4">
        <v>85</v>
      </c>
      <c r="X296" s="4">
        <v>102</v>
      </c>
      <c r="Y296" s="4">
        <v>245</v>
      </c>
      <c r="Z296" s="4">
        <v>156</v>
      </c>
      <c r="AA296" s="4">
        <v>25</v>
      </c>
      <c r="AB296" s="4">
        <v>125</v>
      </c>
      <c r="AC296" s="4">
        <v>196</v>
      </c>
      <c r="AD296" s="4">
        <v>44</v>
      </c>
      <c r="AE296" s="4">
        <v>272</v>
      </c>
      <c r="AF296" s="4">
        <v>29</v>
      </c>
      <c r="AG296" s="4">
        <v>102</v>
      </c>
      <c r="AH296" s="4">
        <v>81</v>
      </c>
      <c r="AI296" s="4">
        <v>211</v>
      </c>
      <c r="AJ296" s="4">
        <v>171</v>
      </c>
      <c r="AK296" s="4">
        <v>41</v>
      </c>
      <c r="AL296" s="4">
        <v>168</v>
      </c>
      <c r="AM296" s="4">
        <v>48</v>
      </c>
      <c r="AN296" s="4">
        <v>1270</v>
      </c>
      <c r="AO296" s="4">
        <v>123</v>
      </c>
      <c r="AP296" s="4">
        <v>10</v>
      </c>
      <c r="AQ296" s="4">
        <v>57</v>
      </c>
      <c r="AR296" s="4">
        <v>33</v>
      </c>
      <c r="AS296" s="4">
        <v>195</v>
      </c>
      <c r="AT296" s="4">
        <v>525</v>
      </c>
      <c r="AU296" s="4">
        <v>198</v>
      </c>
      <c r="AV296" s="4">
        <v>19</v>
      </c>
      <c r="AW296" s="4">
        <v>206</v>
      </c>
      <c r="AX296" s="4">
        <v>1</v>
      </c>
      <c r="AY296" s="4">
        <v>12</v>
      </c>
      <c r="AZ296" s="4">
        <v>110</v>
      </c>
      <c r="BA296" s="4">
        <v>25</v>
      </c>
      <c r="BB296" s="4">
        <v>14</v>
      </c>
      <c r="BC296" s="4">
        <v>15</v>
      </c>
      <c r="BD296" s="4">
        <v>80</v>
      </c>
      <c r="BE296" s="4">
        <v>0</v>
      </c>
      <c r="BF296" s="4">
        <v>0</v>
      </c>
      <c r="BG296" s="4">
        <v>0</v>
      </c>
      <c r="BH296" s="4">
        <v>2</v>
      </c>
      <c r="BI296" s="4">
        <v>38</v>
      </c>
      <c r="BJ296" s="4">
        <v>1</v>
      </c>
      <c r="BK296" s="4">
        <v>0</v>
      </c>
      <c r="BL296" s="4">
        <v>0</v>
      </c>
      <c r="BM296" s="4">
        <v>0</v>
      </c>
      <c r="BN296" s="4">
        <v>0</v>
      </c>
      <c r="BO296" s="4">
        <f t="shared" si="59"/>
        <v>136</v>
      </c>
      <c r="BP296" s="4">
        <v>54</v>
      </c>
      <c r="BQ296" s="4">
        <f t="shared" si="60"/>
        <v>447</v>
      </c>
      <c r="BR296" s="27">
        <v>10724</v>
      </c>
      <c r="BS296" s="4">
        <f t="shared" si="102"/>
        <v>10724</v>
      </c>
      <c r="BT296" s="3">
        <v>0</v>
      </c>
      <c r="BU296" s="28">
        <v>39046</v>
      </c>
      <c r="BW296" s="4">
        <f t="shared" si="114"/>
        <v>164679</v>
      </c>
      <c r="BX296" s="22">
        <f t="shared" si="115"/>
        <v>0.1521089710851633</v>
      </c>
      <c r="BY296" s="202">
        <v>6906</v>
      </c>
      <c r="BZ296" s="202">
        <f t="shared" si="110"/>
        <v>3818</v>
      </c>
      <c r="CA296" s="202">
        <f t="shared" si="116"/>
        <v>92081</v>
      </c>
      <c r="CD296" s="4">
        <f t="shared" si="111"/>
        <v>37565</v>
      </c>
      <c r="CE296" s="4">
        <f t="shared" si="112"/>
        <v>20526</v>
      </c>
      <c r="CF296" s="4">
        <f t="shared" si="113"/>
        <v>7907</v>
      </c>
      <c r="CG296" s="4">
        <f t="shared" si="85"/>
        <v>6707</v>
      </c>
      <c r="CH296" s="4">
        <f t="shared" si="86"/>
        <v>6244</v>
      </c>
      <c r="CZ296" s="70">
        <v>39022</v>
      </c>
      <c r="DA296" s="5">
        <f t="shared" si="117"/>
        <v>12186.722222222223</v>
      </c>
      <c r="DB296" s="5">
        <f t="shared" si="84"/>
        <v>13723.25</v>
      </c>
      <c r="DC296" s="72">
        <f t="shared" si="118"/>
        <v>10724</v>
      </c>
    </row>
    <row r="297" spans="2:107" x14ac:dyDescent="0.3">
      <c r="B297" s="46">
        <v>39052</v>
      </c>
      <c r="C297" t="s">
        <v>442</v>
      </c>
      <c r="D297" s="4">
        <v>51</v>
      </c>
      <c r="E297" s="4">
        <v>279</v>
      </c>
      <c r="F297" s="4">
        <v>490</v>
      </c>
      <c r="G297" s="4">
        <v>56</v>
      </c>
      <c r="H297" s="4">
        <v>2734</v>
      </c>
      <c r="I297" s="4">
        <v>374</v>
      </c>
      <c r="J297" s="4">
        <v>59</v>
      </c>
      <c r="K297" s="4">
        <v>24</v>
      </c>
      <c r="L297" s="4">
        <v>705</v>
      </c>
      <c r="M297" s="4">
        <v>241</v>
      </c>
      <c r="N297" s="4">
        <v>222</v>
      </c>
      <c r="O297" s="4">
        <v>481</v>
      </c>
      <c r="P297" s="4">
        <v>264</v>
      </c>
      <c r="Q297" s="4">
        <v>121</v>
      </c>
      <c r="R297" s="4">
        <v>57</v>
      </c>
      <c r="S297" s="4">
        <v>96</v>
      </c>
      <c r="T297" s="4">
        <v>84</v>
      </c>
      <c r="U297" s="4">
        <v>77</v>
      </c>
      <c r="V297" s="4">
        <v>34</v>
      </c>
      <c r="W297" s="4">
        <v>106</v>
      </c>
      <c r="X297" s="4">
        <v>132</v>
      </c>
      <c r="Y297" s="4">
        <v>280</v>
      </c>
      <c r="Z297" s="4">
        <v>159</v>
      </c>
      <c r="AA297" s="4">
        <v>39</v>
      </c>
      <c r="AB297" s="4">
        <v>142</v>
      </c>
      <c r="AC297" s="4">
        <v>258</v>
      </c>
      <c r="AD297" s="4">
        <v>44</v>
      </c>
      <c r="AE297" s="4">
        <v>290</v>
      </c>
      <c r="AF297" s="4">
        <v>42</v>
      </c>
      <c r="AG297" s="4">
        <v>145</v>
      </c>
      <c r="AH297" s="4">
        <v>90</v>
      </c>
      <c r="AI297" s="4">
        <v>310</v>
      </c>
      <c r="AJ297" s="4">
        <v>235</v>
      </c>
      <c r="AK297" s="4">
        <v>32</v>
      </c>
      <c r="AL297" s="4">
        <v>212</v>
      </c>
      <c r="AM297" s="4">
        <v>90</v>
      </c>
      <c r="AN297" s="4">
        <v>1630</v>
      </c>
      <c r="AO297" s="4">
        <v>153</v>
      </c>
      <c r="AP297" s="4">
        <v>17</v>
      </c>
      <c r="AQ297" s="4">
        <v>57</v>
      </c>
      <c r="AR297" s="4">
        <v>53</v>
      </c>
      <c r="AS297" s="4">
        <v>256</v>
      </c>
      <c r="AT297" s="4">
        <v>610</v>
      </c>
      <c r="AU297" s="4">
        <v>268</v>
      </c>
      <c r="AV297" s="4">
        <v>29</v>
      </c>
      <c r="AW297" s="4">
        <v>234</v>
      </c>
      <c r="AX297" s="4">
        <v>0</v>
      </c>
      <c r="AY297" s="4">
        <v>19</v>
      </c>
      <c r="AZ297" s="4">
        <v>113</v>
      </c>
      <c r="BA297" s="4">
        <v>43</v>
      </c>
      <c r="BB297" s="4">
        <v>26</v>
      </c>
      <c r="BC297" s="4">
        <v>14</v>
      </c>
      <c r="BD297" s="4">
        <v>64</v>
      </c>
      <c r="BE297" s="4">
        <v>0</v>
      </c>
      <c r="BF297" s="4">
        <v>0</v>
      </c>
      <c r="BG297" s="4">
        <v>0</v>
      </c>
      <c r="BH297" s="4">
        <v>8</v>
      </c>
      <c r="BI297" s="4">
        <v>36</v>
      </c>
      <c r="BJ297" s="4">
        <v>0</v>
      </c>
      <c r="BK297" s="4">
        <v>0</v>
      </c>
      <c r="BL297" s="4">
        <v>2</v>
      </c>
      <c r="BM297" s="4">
        <v>0</v>
      </c>
      <c r="BN297" s="4">
        <v>0</v>
      </c>
      <c r="BO297" s="4">
        <f t="shared" si="59"/>
        <v>124</v>
      </c>
      <c r="BP297" s="4">
        <v>63</v>
      </c>
      <c r="BQ297" s="4">
        <f t="shared" si="60"/>
        <v>535</v>
      </c>
      <c r="BR297" s="27">
        <v>13285</v>
      </c>
      <c r="BS297" s="4">
        <f t="shared" si="102"/>
        <v>13285</v>
      </c>
      <c r="BT297" s="3">
        <v>0</v>
      </c>
      <c r="BU297" s="28">
        <v>39081</v>
      </c>
      <c r="BW297" s="4">
        <f t="shared" si="114"/>
        <v>164127</v>
      </c>
      <c r="BX297" s="22">
        <f t="shared" si="115"/>
        <v>0.10886881557701011</v>
      </c>
      <c r="BY297" s="202">
        <v>6406</v>
      </c>
      <c r="BZ297" s="202">
        <f t="shared" si="110"/>
        <v>6879</v>
      </c>
      <c r="CA297" s="202">
        <f t="shared" si="116"/>
        <v>90412</v>
      </c>
      <c r="CD297" s="4">
        <f t="shared" si="111"/>
        <v>36884</v>
      </c>
      <c r="CE297" s="4">
        <f t="shared" si="112"/>
        <v>20272</v>
      </c>
      <c r="CF297" s="4">
        <f t="shared" si="113"/>
        <v>7840</v>
      </c>
      <c r="CG297" s="4">
        <f t="shared" si="85"/>
        <v>6648</v>
      </c>
      <c r="CH297" s="4">
        <f t="shared" si="86"/>
        <v>6192</v>
      </c>
      <c r="CZ297" s="70">
        <v>39052</v>
      </c>
      <c r="DA297" s="5">
        <f t="shared" si="117"/>
        <v>12335.416666666666</v>
      </c>
      <c r="DB297" s="5">
        <f t="shared" si="84"/>
        <v>13677.25</v>
      </c>
      <c r="DC297" s="72">
        <f t="shared" si="118"/>
        <v>13285</v>
      </c>
    </row>
    <row r="298" spans="2:107" x14ac:dyDescent="0.3">
      <c r="B298" s="46">
        <v>39083</v>
      </c>
      <c r="C298" t="s">
        <v>443</v>
      </c>
      <c r="D298" s="4">
        <v>57</v>
      </c>
      <c r="E298" s="4">
        <v>232</v>
      </c>
      <c r="F298" s="4">
        <v>429</v>
      </c>
      <c r="G298" s="4">
        <v>48</v>
      </c>
      <c r="H298" s="4">
        <v>2398</v>
      </c>
      <c r="I298" s="4">
        <v>292</v>
      </c>
      <c r="J298" s="4">
        <v>57</v>
      </c>
      <c r="K298" s="4">
        <v>10</v>
      </c>
      <c r="L298" s="4">
        <v>595</v>
      </c>
      <c r="M298" s="4">
        <v>206</v>
      </c>
      <c r="N298" s="4">
        <v>214</v>
      </c>
      <c r="O298" s="4">
        <v>430</v>
      </c>
      <c r="P298" s="4">
        <v>221</v>
      </c>
      <c r="Q298" s="4">
        <v>97</v>
      </c>
      <c r="R298" s="4">
        <v>53</v>
      </c>
      <c r="S298" s="4">
        <v>90</v>
      </c>
      <c r="T298" s="4">
        <v>39</v>
      </c>
      <c r="U298" s="4">
        <v>66</v>
      </c>
      <c r="V298" s="4">
        <v>40</v>
      </c>
      <c r="W298" s="4">
        <v>88</v>
      </c>
      <c r="X298" s="4">
        <v>124</v>
      </c>
      <c r="Y298" s="4">
        <v>222</v>
      </c>
      <c r="Z298" s="4">
        <v>142</v>
      </c>
      <c r="AA298" s="4">
        <v>29</v>
      </c>
      <c r="AB298" s="4">
        <v>114</v>
      </c>
      <c r="AC298" s="4">
        <v>219</v>
      </c>
      <c r="AD298" s="4">
        <v>47</v>
      </c>
      <c r="AE298" s="4">
        <v>285</v>
      </c>
      <c r="AF298" s="4">
        <v>25</v>
      </c>
      <c r="AG298" s="4">
        <v>119</v>
      </c>
      <c r="AH298" s="4">
        <v>90</v>
      </c>
      <c r="AI298" s="4">
        <v>206</v>
      </c>
      <c r="AJ298" s="4">
        <v>208</v>
      </c>
      <c r="AK298" s="4">
        <v>30</v>
      </c>
      <c r="AL298" s="4">
        <v>157</v>
      </c>
      <c r="AM298" s="4">
        <v>89</v>
      </c>
      <c r="AN298" s="4">
        <v>1380</v>
      </c>
      <c r="AO298" s="4">
        <v>149</v>
      </c>
      <c r="AP298" s="4">
        <v>19</v>
      </c>
      <c r="AQ298" s="4">
        <v>55</v>
      </c>
      <c r="AR298" s="4">
        <v>35</v>
      </c>
      <c r="AS298" s="4">
        <v>259</v>
      </c>
      <c r="AT298" s="4">
        <v>527</v>
      </c>
      <c r="AU298" s="4">
        <v>204</v>
      </c>
      <c r="AV298" s="4">
        <v>8</v>
      </c>
      <c r="AW298" s="4">
        <v>206</v>
      </c>
      <c r="AX298" s="4">
        <v>3</v>
      </c>
      <c r="AY298" s="4">
        <v>15</v>
      </c>
      <c r="AZ298" s="4">
        <v>105</v>
      </c>
      <c r="BA298" s="4">
        <v>44</v>
      </c>
      <c r="BB298" s="4">
        <v>19</v>
      </c>
      <c r="BC298" s="4">
        <v>11</v>
      </c>
      <c r="BD298" s="4">
        <v>82</v>
      </c>
      <c r="BE298" s="4">
        <v>0</v>
      </c>
      <c r="BF298" s="4">
        <v>0</v>
      </c>
      <c r="BG298" s="4">
        <v>1</v>
      </c>
      <c r="BH298" s="4">
        <v>3</v>
      </c>
      <c r="BI298" s="4">
        <v>39</v>
      </c>
      <c r="BJ298" s="4">
        <v>0</v>
      </c>
      <c r="BK298" s="4">
        <v>0</v>
      </c>
      <c r="BL298" s="4">
        <v>3</v>
      </c>
      <c r="BM298" s="4">
        <v>0</v>
      </c>
      <c r="BN298" s="4">
        <v>0</v>
      </c>
      <c r="BO298" s="4">
        <f t="shared" si="59"/>
        <v>139</v>
      </c>
      <c r="BP298" s="4">
        <v>50</v>
      </c>
      <c r="BQ298" s="4">
        <f t="shared" si="60"/>
        <v>383</v>
      </c>
      <c r="BR298" s="27">
        <v>11368</v>
      </c>
      <c r="BS298" s="4">
        <f t="shared" si="102"/>
        <v>11368</v>
      </c>
      <c r="BT298" s="3">
        <v>0</v>
      </c>
      <c r="BU298" s="28">
        <v>39109</v>
      </c>
      <c r="BW298" s="4">
        <f t="shared" si="114"/>
        <v>163271</v>
      </c>
      <c r="BX298" s="22">
        <f t="shared" si="115"/>
        <v>0.10064648344018168</v>
      </c>
      <c r="BY298" s="202">
        <v>5608</v>
      </c>
      <c r="BZ298" s="202">
        <f t="shared" ref="BZ298:BZ303" si="119">BR298-BY298</f>
        <v>5760</v>
      </c>
      <c r="CA298" s="202">
        <f t="shared" si="116"/>
        <v>91004</v>
      </c>
      <c r="CD298" s="4">
        <f t="shared" ref="CD298:CD303" si="120">SUM(H287:H298)</f>
        <v>36321</v>
      </c>
      <c r="CE298" s="4">
        <f t="shared" ref="CE298:CE303" si="121">SUM(AN287:AN298)</f>
        <v>19984</v>
      </c>
      <c r="CF298" s="4">
        <f t="shared" ref="CF298:CF303" si="122">SUM(AT287:AT298)</f>
        <v>7789</v>
      </c>
      <c r="CG298" s="4">
        <f t="shared" si="85"/>
        <v>6597</v>
      </c>
      <c r="CH298" s="4">
        <f t="shared" si="86"/>
        <v>6151</v>
      </c>
      <c r="CZ298" s="70">
        <v>39083</v>
      </c>
      <c r="DA298" s="5">
        <f t="shared" si="117"/>
        <v>12356.027777777777</v>
      </c>
      <c r="DB298" s="5">
        <f t="shared" si="84"/>
        <v>13605.916666666666</v>
      </c>
      <c r="DC298" s="72">
        <f t="shared" si="118"/>
        <v>11368</v>
      </c>
    </row>
    <row r="299" spans="2:107" x14ac:dyDescent="0.3">
      <c r="B299" s="46">
        <v>39114</v>
      </c>
      <c r="C299" t="s">
        <v>444</v>
      </c>
      <c r="D299" s="4">
        <v>69</v>
      </c>
      <c r="E299" s="4">
        <v>272</v>
      </c>
      <c r="F299" s="4">
        <v>420</v>
      </c>
      <c r="G299" s="4">
        <v>47</v>
      </c>
      <c r="H299" s="4">
        <v>2367</v>
      </c>
      <c r="I299" s="4">
        <v>256</v>
      </c>
      <c r="J299" s="4">
        <v>49</v>
      </c>
      <c r="K299" s="4">
        <v>7</v>
      </c>
      <c r="L299" s="4">
        <v>571</v>
      </c>
      <c r="M299" s="4">
        <v>210</v>
      </c>
      <c r="N299" s="4">
        <v>178</v>
      </c>
      <c r="O299" s="4">
        <v>418</v>
      </c>
      <c r="P299" s="4">
        <v>232</v>
      </c>
      <c r="Q299" s="4">
        <v>105</v>
      </c>
      <c r="R299" s="4">
        <v>55</v>
      </c>
      <c r="S299" s="4">
        <v>98</v>
      </c>
      <c r="T299" s="4">
        <v>49</v>
      </c>
      <c r="U299" s="4">
        <v>64</v>
      </c>
      <c r="V299" s="4">
        <v>27</v>
      </c>
      <c r="W299" s="4">
        <v>92</v>
      </c>
      <c r="X299" s="4">
        <v>87</v>
      </c>
      <c r="Y299" s="4">
        <v>209</v>
      </c>
      <c r="Z299" s="4">
        <v>125</v>
      </c>
      <c r="AA299" s="4">
        <v>32</v>
      </c>
      <c r="AB299" s="4">
        <v>115</v>
      </c>
      <c r="AC299" s="4">
        <v>204</v>
      </c>
      <c r="AD299" s="4">
        <v>50</v>
      </c>
      <c r="AE299" s="4">
        <v>282</v>
      </c>
      <c r="AF299" s="4">
        <v>22</v>
      </c>
      <c r="AG299" s="4">
        <v>118</v>
      </c>
      <c r="AH299" s="4">
        <v>93</v>
      </c>
      <c r="AI299" s="4">
        <v>219</v>
      </c>
      <c r="AJ299" s="4">
        <v>183</v>
      </c>
      <c r="AK299" s="4">
        <v>40</v>
      </c>
      <c r="AL299" s="4">
        <v>144</v>
      </c>
      <c r="AM299" s="4">
        <v>81</v>
      </c>
      <c r="AN299" s="4">
        <v>1414</v>
      </c>
      <c r="AO299" s="4">
        <v>173</v>
      </c>
      <c r="AP299" s="4">
        <v>24</v>
      </c>
      <c r="AQ299" s="4">
        <v>68</v>
      </c>
      <c r="AR299" s="4">
        <v>40</v>
      </c>
      <c r="AS299" s="4">
        <v>198</v>
      </c>
      <c r="AT299" s="4">
        <v>546</v>
      </c>
      <c r="AU299" s="4">
        <v>196</v>
      </c>
      <c r="AV299" s="4">
        <v>15</v>
      </c>
      <c r="AW299" s="4">
        <v>175</v>
      </c>
      <c r="AX299" s="4">
        <v>6</v>
      </c>
      <c r="AY299" s="4">
        <v>12</v>
      </c>
      <c r="AZ299" s="4">
        <v>93</v>
      </c>
      <c r="BA299" s="4">
        <v>37</v>
      </c>
      <c r="BB299" s="4">
        <v>10</v>
      </c>
      <c r="BC299" s="4">
        <v>14</v>
      </c>
      <c r="BD299" s="4">
        <v>79</v>
      </c>
      <c r="BE299" s="4">
        <v>0</v>
      </c>
      <c r="BF299" s="4">
        <v>0</v>
      </c>
      <c r="BG299" s="4">
        <v>0</v>
      </c>
      <c r="BH299" s="4">
        <v>1</v>
      </c>
      <c r="BI299" s="4">
        <v>28</v>
      </c>
      <c r="BJ299" s="4">
        <v>0</v>
      </c>
      <c r="BK299" s="4">
        <v>1</v>
      </c>
      <c r="BL299" s="4">
        <v>2</v>
      </c>
      <c r="BM299" s="4">
        <v>0</v>
      </c>
      <c r="BN299" s="4">
        <v>0</v>
      </c>
      <c r="BO299" s="4">
        <f t="shared" ref="BO299:BO356" si="123">SUM(BC299:BN299)</f>
        <v>125</v>
      </c>
      <c r="BP299" s="4">
        <v>63</v>
      </c>
      <c r="BQ299" s="4">
        <f t="shared" ref="BQ299:BQ356" si="124">BR299-SUM(D299:BN299,BP299)</f>
        <v>452</v>
      </c>
      <c r="BR299" s="27">
        <v>11237</v>
      </c>
      <c r="BS299" s="4">
        <f t="shared" si="102"/>
        <v>11237</v>
      </c>
      <c r="BT299" s="3">
        <v>0</v>
      </c>
      <c r="BU299" s="28">
        <v>39137</v>
      </c>
      <c r="BW299" s="4">
        <f t="shared" si="114"/>
        <v>162273</v>
      </c>
      <c r="BX299" s="22">
        <f t="shared" si="115"/>
        <v>7.6480655946505438E-2</v>
      </c>
      <c r="BY299" s="202">
        <v>4825</v>
      </c>
      <c r="BZ299" s="202">
        <f t="shared" si="119"/>
        <v>6412</v>
      </c>
      <c r="CA299" s="202">
        <f t="shared" si="116"/>
        <v>89443</v>
      </c>
      <c r="CD299" s="4">
        <f t="shared" si="120"/>
        <v>35752</v>
      </c>
      <c r="CE299" s="4">
        <f t="shared" si="121"/>
        <v>19752</v>
      </c>
      <c r="CF299" s="4">
        <f t="shared" si="122"/>
        <v>7799</v>
      </c>
      <c r="CG299" s="4">
        <f t="shared" si="85"/>
        <v>6554</v>
      </c>
      <c r="CH299" s="4">
        <f t="shared" si="86"/>
        <v>6048</v>
      </c>
      <c r="CZ299" s="70">
        <v>39114</v>
      </c>
      <c r="DA299" s="5">
        <f t="shared" si="117"/>
        <v>12409.805555555555</v>
      </c>
      <c r="DB299" s="5">
        <f t="shared" si="84"/>
        <v>13522.75</v>
      </c>
      <c r="DC299" s="72">
        <f t="shared" si="118"/>
        <v>11237</v>
      </c>
    </row>
    <row r="300" spans="2:107" x14ac:dyDescent="0.3">
      <c r="B300" s="46">
        <v>39142</v>
      </c>
      <c r="C300" t="s">
        <v>445</v>
      </c>
      <c r="D300" s="4">
        <v>63</v>
      </c>
      <c r="E300" s="4">
        <v>330</v>
      </c>
      <c r="F300" s="4">
        <v>590</v>
      </c>
      <c r="G300" s="4">
        <v>72</v>
      </c>
      <c r="H300" s="4">
        <v>2913</v>
      </c>
      <c r="I300" s="4">
        <v>365</v>
      </c>
      <c r="J300" s="4">
        <v>49</v>
      </c>
      <c r="K300" s="4">
        <v>19</v>
      </c>
      <c r="L300" s="4">
        <v>822</v>
      </c>
      <c r="M300" s="4">
        <v>223</v>
      </c>
      <c r="N300" s="4">
        <v>217</v>
      </c>
      <c r="O300" s="4">
        <v>526</v>
      </c>
      <c r="P300" s="4">
        <v>293</v>
      </c>
      <c r="Q300" s="4">
        <v>143</v>
      </c>
      <c r="R300" s="4">
        <v>66</v>
      </c>
      <c r="S300" s="4">
        <v>121</v>
      </c>
      <c r="T300" s="4">
        <v>67</v>
      </c>
      <c r="U300" s="4">
        <v>88</v>
      </c>
      <c r="V300" s="4">
        <v>40</v>
      </c>
      <c r="W300" s="4">
        <v>93</v>
      </c>
      <c r="X300" s="4">
        <v>149</v>
      </c>
      <c r="Y300" s="4">
        <v>289</v>
      </c>
      <c r="Z300" s="4">
        <v>143</v>
      </c>
      <c r="AA300" s="4">
        <v>42</v>
      </c>
      <c r="AB300" s="4">
        <v>137</v>
      </c>
      <c r="AC300" s="4">
        <v>269</v>
      </c>
      <c r="AD300" s="4">
        <v>58</v>
      </c>
      <c r="AE300" s="4">
        <v>355</v>
      </c>
      <c r="AF300" s="4">
        <v>26</v>
      </c>
      <c r="AG300" s="4">
        <v>186</v>
      </c>
      <c r="AH300" s="4">
        <v>115</v>
      </c>
      <c r="AI300" s="4">
        <v>250</v>
      </c>
      <c r="AJ300" s="4">
        <v>298</v>
      </c>
      <c r="AK300" s="4">
        <v>35</v>
      </c>
      <c r="AL300" s="4">
        <v>210</v>
      </c>
      <c r="AM300" s="4">
        <v>98</v>
      </c>
      <c r="AN300" s="4">
        <v>1827</v>
      </c>
      <c r="AO300" s="4">
        <v>161</v>
      </c>
      <c r="AP300" s="4">
        <v>30</v>
      </c>
      <c r="AQ300" s="4">
        <v>56</v>
      </c>
      <c r="AR300" s="4">
        <v>40</v>
      </c>
      <c r="AS300" s="4">
        <v>200</v>
      </c>
      <c r="AT300" s="4">
        <v>678</v>
      </c>
      <c r="AU300" s="4">
        <v>296</v>
      </c>
      <c r="AV300" s="4">
        <v>16</v>
      </c>
      <c r="AW300" s="4">
        <v>268</v>
      </c>
      <c r="AX300" s="4">
        <v>11</v>
      </c>
      <c r="AY300" s="4">
        <v>14</v>
      </c>
      <c r="AZ300" s="4">
        <v>134</v>
      </c>
      <c r="BA300" s="4">
        <v>48</v>
      </c>
      <c r="BB300" s="4">
        <v>15</v>
      </c>
      <c r="BC300" s="4">
        <v>10</v>
      </c>
      <c r="BD300" s="4">
        <v>89</v>
      </c>
      <c r="BE300" s="4">
        <v>0</v>
      </c>
      <c r="BF300" s="4">
        <v>0</v>
      </c>
      <c r="BG300" s="4">
        <v>0</v>
      </c>
      <c r="BH300" s="4">
        <v>1</v>
      </c>
      <c r="BI300" s="4">
        <v>45</v>
      </c>
      <c r="BJ300" s="4">
        <v>0</v>
      </c>
      <c r="BK300" s="4">
        <v>0</v>
      </c>
      <c r="BL300" s="4">
        <v>1</v>
      </c>
      <c r="BM300" s="4">
        <v>1</v>
      </c>
      <c r="BN300" s="4">
        <v>1</v>
      </c>
      <c r="BO300" s="4">
        <f t="shared" si="123"/>
        <v>148</v>
      </c>
      <c r="BP300" s="4">
        <v>71</v>
      </c>
      <c r="BQ300" s="4">
        <f t="shared" si="124"/>
        <v>592</v>
      </c>
      <c r="BR300" s="27">
        <v>14365</v>
      </c>
      <c r="BS300" s="4">
        <f t="shared" ref="BS300:BS309" si="125">SUM(D300:BQ300)-BO300</f>
        <v>14365</v>
      </c>
      <c r="BT300" s="3">
        <v>0</v>
      </c>
      <c r="BU300" s="28">
        <v>39172</v>
      </c>
      <c r="BW300" s="4">
        <f t="shared" ref="BW300:BW305" si="126">SUM(BR289:BR300)</f>
        <v>161140</v>
      </c>
      <c r="BX300" s="22">
        <f t="shared" ref="BX300:BX305" si="127">(BW300/BW288)-1</f>
        <v>3.4314543563936928E-2</v>
      </c>
      <c r="BY300" s="202">
        <v>4927</v>
      </c>
      <c r="BZ300" s="202">
        <f t="shared" si="119"/>
        <v>9438</v>
      </c>
      <c r="CA300" s="202">
        <f t="shared" ref="CA300:CA305" si="128">SUM(BZ289:BZ300)</f>
        <v>88361</v>
      </c>
      <c r="CD300" s="4">
        <f t="shared" si="120"/>
        <v>35025</v>
      </c>
      <c r="CE300" s="4">
        <f t="shared" si="121"/>
        <v>19547</v>
      </c>
      <c r="CF300" s="4">
        <f t="shared" si="122"/>
        <v>7737</v>
      </c>
      <c r="CG300" s="4">
        <f t="shared" si="85"/>
        <v>6487</v>
      </c>
      <c r="CH300" s="4">
        <f t="shared" si="86"/>
        <v>5989</v>
      </c>
      <c r="CZ300" s="70">
        <v>39142</v>
      </c>
      <c r="DA300" s="5">
        <f t="shared" si="117"/>
        <v>12540.611111111111</v>
      </c>
      <c r="DB300" s="5">
        <f t="shared" si="84"/>
        <v>13428.333333333334</v>
      </c>
      <c r="DC300" s="72">
        <f t="shared" si="118"/>
        <v>14365</v>
      </c>
    </row>
    <row r="301" spans="2:107" x14ac:dyDescent="0.3">
      <c r="B301" s="46">
        <v>39173</v>
      </c>
      <c r="C301" t="s">
        <v>446</v>
      </c>
      <c r="D301" s="4">
        <v>64</v>
      </c>
      <c r="E301" s="4">
        <v>249</v>
      </c>
      <c r="F301" s="4">
        <v>453</v>
      </c>
      <c r="G301" s="4">
        <v>77</v>
      </c>
      <c r="H301" s="4">
        <v>2321</v>
      </c>
      <c r="I301" s="4">
        <v>272</v>
      </c>
      <c r="J301" s="4">
        <v>48</v>
      </c>
      <c r="K301" s="4">
        <v>7</v>
      </c>
      <c r="L301" s="4">
        <v>689</v>
      </c>
      <c r="M301" s="4">
        <v>205</v>
      </c>
      <c r="N301" s="4">
        <v>187</v>
      </c>
      <c r="O301" s="4">
        <v>413</v>
      </c>
      <c r="P301" s="4">
        <v>206</v>
      </c>
      <c r="Q301" s="4">
        <v>93</v>
      </c>
      <c r="R301" s="4">
        <v>58</v>
      </c>
      <c r="S301" s="4">
        <v>100</v>
      </c>
      <c r="T301" s="4">
        <v>47</v>
      </c>
      <c r="U301" s="4">
        <v>68</v>
      </c>
      <c r="V301" s="4">
        <v>25</v>
      </c>
      <c r="W301" s="4">
        <v>93</v>
      </c>
      <c r="X301" s="4">
        <v>111</v>
      </c>
      <c r="Y301" s="4">
        <v>250</v>
      </c>
      <c r="Z301" s="4">
        <v>131</v>
      </c>
      <c r="AA301" s="4">
        <v>28</v>
      </c>
      <c r="AB301" s="4">
        <v>129</v>
      </c>
      <c r="AC301" s="4">
        <v>222</v>
      </c>
      <c r="AD301" s="4">
        <v>40</v>
      </c>
      <c r="AE301" s="4">
        <v>274</v>
      </c>
      <c r="AF301" s="4">
        <v>27</v>
      </c>
      <c r="AG301" s="4">
        <v>140</v>
      </c>
      <c r="AH301" s="4">
        <v>104</v>
      </c>
      <c r="AI301" s="4">
        <v>248</v>
      </c>
      <c r="AJ301" s="4">
        <v>234</v>
      </c>
      <c r="AK301" s="4">
        <v>23</v>
      </c>
      <c r="AL301" s="4">
        <v>149</v>
      </c>
      <c r="AM301" s="4">
        <v>72</v>
      </c>
      <c r="AN301" s="4">
        <v>1368</v>
      </c>
      <c r="AO301" s="4">
        <v>139</v>
      </c>
      <c r="AP301" s="4">
        <v>13</v>
      </c>
      <c r="AQ301" s="4">
        <v>52</v>
      </c>
      <c r="AR301" s="4">
        <v>37</v>
      </c>
      <c r="AS301" s="4">
        <v>143</v>
      </c>
      <c r="AT301" s="4">
        <v>506</v>
      </c>
      <c r="AU301" s="4">
        <v>227</v>
      </c>
      <c r="AV301" s="4">
        <v>22</v>
      </c>
      <c r="AW301" s="4">
        <v>201</v>
      </c>
      <c r="AX301" s="4">
        <v>7</v>
      </c>
      <c r="AY301" s="4">
        <v>9</v>
      </c>
      <c r="AZ301" s="4">
        <v>125</v>
      </c>
      <c r="BA301" s="4">
        <v>41</v>
      </c>
      <c r="BB301" s="4">
        <v>15</v>
      </c>
      <c r="BC301" s="4">
        <v>12</v>
      </c>
      <c r="BD301" s="4">
        <v>64</v>
      </c>
      <c r="BE301" s="4">
        <v>0</v>
      </c>
      <c r="BF301" s="4">
        <v>0</v>
      </c>
      <c r="BG301" s="4">
        <v>1</v>
      </c>
      <c r="BH301" s="4">
        <v>0</v>
      </c>
      <c r="BI301" s="4">
        <v>38</v>
      </c>
      <c r="BJ301" s="4">
        <v>0</v>
      </c>
      <c r="BK301" s="4">
        <v>3</v>
      </c>
      <c r="BL301" s="4">
        <v>1</v>
      </c>
      <c r="BM301" s="4">
        <v>0</v>
      </c>
      <c r="BN301" s="4">
        <v>1</v>
      </c>
      <c r="BO301" s="4">
        <f t="shared" si="123"/>
        <v>120</v>
      </c>
      <c r="BP301" s="4">
        <v>62</v>
      </c>
      <c r="BQ301" s="4">
        <f t="shared" si="124"/>
        <v>484</v>
      </c>
      <c r="BR301" s="27">
        <v>11428</v>
      </c>
      <c r="BS301" s="4">
        <f t="shared" si="125"/>
        <v>11428</v>
      </c>
      <c r="BT301" s="3">
        <v>0</v>
      </c>
      <c r="BU301" s="28">
        <v>39200</v>
      </c>
      <c r="BW301" s="4">
        <f t="shared" si="126"/>
        <v>160860</v>
      </c>
      <c r="BX301" s="22">
        <f t="shared" si="127"/>
        <v>3.7913591080369624E-2</v>
      </c>
      <c r="BY301" s="202">
        <v>4219</v>
      </c>
      <c r="BZ301" s="202">
        <f t="shared" si="119"/>
        <v>7209</v>
      </c>
      <c r="CA301" s="202">
        <f t="shared" si="128"/>
        <v>88757</v>
      </c>
      <c r="CD301" s="4">
        <f t="shared" si="120"/>
        <v>34534</v>
      </c>
      <c r="CE301" s="4">
        <f t="shared" si="121"/>
        <v>19412</v>
      </c>
      <c r="CF301" s="4">
        <f t="shared" si="122"/>
        <v>7685</v>
      </c>
      <c r="CG301" s="4">
        <f t="shared" si="85"/>
        <v>6430</v>
      </c>
      <c r="CH301" s="4">
        <f t="shared" si="86"/>
        <v>5937</v>
      </c>
      <c r="CZ301" s="70">
        <v>39173</v>
      </c>
      <c r="DA301" s="5">
        <f t="shared" si="117"/>
        <v>12603.694444444445</v>
      </c>
      <c r="DB301" s="5">
        <f t="shared" si="84"/>
        <v>13405</v>
      </c>
      <c r="DC301" s="72">
        <f t="shared" si="118"/>
        <v>11428</v>
      </c>
    </row>
    <row r="302" spans="2:107" x14ac:dyDescent="0.3">
      <c r="B302" s="46">
        <v>39203</v>
      </c>
      <c r="C302" t="s">
        <v>447</v>
      </c>
      <c r="D302" s="4">
        <v>52</v>
      </c>
      <c r="E302" s="4">
        <v>232</v>
      </c>
      <c r="F302" s="4">
        <v>374</v>
      </c>
      <c r="G302" s="4">
        <v>67</v>
      </c>
      <c r="H302" s="4">
        <v>2072</v>
      </c>
      <c r="I302" s="4">
        <v>242</v>
      </c>
      <c r="J302" s="4">
        <v>27</v>
      </c>
      <c r="K302" s="4">
        <v>15</v>
      </c>
      <c r="L302" s="4">
        <v>503</v>
      </c>
      <c r="M302" s="4">
        <v>188</v>
      </c>
      <c r="N302" s="4">
        <v>194</v>
      </c>
      <c r="O302" s="4">
        <v>399</v>
      </c>
      <c r="P302" s="4">
        <v>184</v>
      </c>
      <c r="Q302" s="4">
        <v>85</v>
      </c>
      <c r="R302" s="4">
        <v>52</v>
      </c>
      <c r="S302" s="4">
        <v>82</v>
      </c>
      <c r="T302" s="4">
        <v>32</v>
      </c>
      <c r="U302" s="4">
        <v>63</v>
      </c>
      <c r="V302" s="4">
        <v>40</v>
      </c>
      <c r="W302" s="4">
        <v>78</v>
      </c>
      <c r="X302" s="4">
        <v>74</v>
      </c>
      <c r="Y302" s="4">
        <v>187</v>
      </c>
      <c r="Z302" s="4">
        <v>127</v>
      </c>
      <c r="AA302" s="4">
        <v>21</v>
      </c>
      <c r="AB302" s="4">
        <v>106</v>
      </c>
      <c r="AC302" s="4">
        <v>210</v>
      </c>
      <c r="AD302" s="4">
        <v>46</v>
      </c>
      <c r="AE302" s="4">
        <v>252</v>
      </c>
      <c r="AF302" s="4">
        <v>27</v>
      </c>
      <c r="AG302" s="4">
        <v>149</v>
      </c>
      <c r="AH302" s="4">
        <v>83</v>
      </c>
      <c r="AI302" s="4">
        <v>216</v>
      </c>
      <c r="AJ302" s="4">
        <v>178</v>
      </c>
      <c r="AK302" s="4">
        <v>25</v>
      </c>
      <c r="AL302" s="4">
        <v>158</v>
      </c>
      <c r="AM302" s="4">
        <v>88</v>
      </c>
      <c r="AN302" s="4">
        <v>1297</v>
      </c>
      <c r="AO302" s="4">
        <v>134</v>
      </c>
      <c r="AP302" s="4">
        <v>6</v>
      </c>
      <c r="AQ302" s="4">
        <v>48</v>
      </c>
      <c r="AR302" s="4">
        <v>27</v>
      </c>
      <c r="AS302" s="4">
        <v>117</v>
      </c>
      <c r="AT302" s="4">
        <v>493</v>
      </c>
      <c r="AU302" s="4">
        <v>174</v>
      </c>
      <c r="AV302" s="4">
        <v>17</v>
      </c>
      <c r="AW302" s="4">
        <v>164</v>
      </c>
      <c r="AX302" s="4">
        <v>13</v>
      </c>
      <c r="AY302" s="4">
        <v>7</v>
      </c>
      <c r="AZ302" s="4">
        <v>117</v>
      </c>
      <c r="BA302" s="4">
        <v>39</v>
      </c>
      <c r="BB302" s="4">
        <v>15</v>
      </c>
      <c r="BC302" s="4">
        <v>13</v>
      </c>
      <c r="BD302" s="4">
        <v>71</v>
      </c>
      <c r="BE302" s="4">
        <v>0</v>
      </c>
      <c r="BF302" s="4">
        <v>0</v>
      </c>
      <c r="BG302" s="4">
        <v>1</v>
      </c>
      <c r="BH302" s="4">
        <v>3</v>
      </c>
      <c r="BI302" s="4">
        <v>36</v>
      </c>
      <c r="BJ302" s="4">
        <v>0</v>
      </c>
      <c r="BK302" s="4">
        <v>1</v>
      </c>
      <c r="BL302" s="4">
        <v>0</v>
      </c>
      <c r="BM302" s="4">
        <v>1</v>
      </c>
      <c r="BN302" s="4">
        <v>0</v>
      </c>
      <c r="BO302" s="4">
        <f t="shared" si="123"/>
        <v>126</v>
      </c>
      <c r="BP302" s="4">
        <v>40</v>
      </c>
      <c r="BQ302" s="4">
        <f t="shared" si="124"/>
        <v>387</v>
      </c>
      <c r="BR302" s="27">
        <v>10149</v>
      </c>
      <c r="BS302" s="4">
        <f t="shared" si="125"/>
        <v>10149</v>
      </c>
      <c r="BT302" s="3">
        <v>0</v>
      </c>
      <c r="BU302" s="29">
        <v>39228</v>
      </c>
      <c r="BW302" s="4">
        <f t="shared" si="126"/>
        <v>159633</v>
      </c>
      <c r="BX302" s="22">
        <f t="shared" si="127"/>
        <v>1.9035946147806238E-2</v>
      </c>
      <c r="BY302" s="202">
        <v>5964</v>
      </c>
      <c r="BZ302" s="202">
        <f t="shared" si="119"/>
        <v>4185</v>
      </c>
      <c r="CA302" s="202">
        <f t="shared" si="128"/>
        <v>88368</v>
      </c>
      <c r="CD302" s="4">
        <f t="shared" si="120"/>
        <v>34022</v>
      </c>
      <c r="CE302" s="4">
        <f t="shared" si="121"/>
        <v>19296</v>
      </c>
      <c r="CF302" s="4">
        <f t="shared" si="122"/>
        <v>7654</v>
      </c>
      <c r="CG302" s="4">
        <f t="shared" si="85"/>
        <v>6353</v>
      </c>
      <c r="CH302" s="4">
        <f t="shared" si="86"/>
        <v>5858</v>
      </c>
      <c r="CZ302" s="70">
        <v>39203</v>
      </c>
      <c r="DA302" s="5">
        <f t="shared" si="117"/>
        <v>12567.055555555555</v>
      </c>
      <c r="DB302" s="5">
        <f t="shared" si="84"/>
        <v>13302.75</v>
      </c>
      <c r="DC302" s="72">
        <f t="shared" si="118"/>
        <v>10149</v>
      </c>
    </row>
    <row r="303" spans="2:107" x14ac:dyDescent="0.3">
      <c r="B303" s="46">
        <v>39234</v>
      </c>
      <c r="C303" t="s">
        <v>448</v>
      </c>
      <c r="D303" s="4">
        <v>74</v>
      </c>
      <c r="E303" s="4">
        <v>290</v>
      </c>
      <c r="F303" s="4">
        <v>581</v>
      </c>
      <c r="G303" s="4">
        <v>65</v>
      </c>
      <c r="H303" s="4">
        <v>2603</v>
      </c>
      <c r="I303" s="4">
        <v>357</v>
      </c>
      <c r="J303" s="4">
        <v>46</v>
      </c>
      <c r="K303" s="4">
        <v>11</v>
      </c>
      <c r="L303" s="4">
        <v>501</v>
      </c>
      <c r="M303" s="4">
        <v>207</v>
      </c>
      <c r="N303" s="4">
        <v>229</v>
      </c>
      <c r="O303" s="4">
        <v>515</v>
      </c>
      <c r="P303" s="4">
        <v>254</v>
      </c>
      <c r="Q303" s="4">
        <v>126</v>
      </c>
      <c r="R303" s="4">
        <v>84</v>
      </c>
      <c r="S303" s="4">
        <v>111</v>
      </c>
      <c r="T303" s="4">
        <v>59</v>
      </c>
      <c r="U303" s="4">
        <v>76</v>
      </c>
      <c r="V303" s="4">
        <v>33</v>
      </c>
      <c r="W303" s="4">
        <v>105</v>
      </c>
      <c r="X303" s="4">
        <v>126</v>
      </c>
      <c r="Y303" s="4">
        <v>214</v>
      </c>
      <c r="Z303" s="4">
        <v>171</v>
      </c>
      <c r="AA303" s="4">
        <v>41</v>
      </c>
      <c r="AB303" s="4">
        <v>115</v>
      </c>
      <c r="AC303" s="4">
        <v>255</v>
      </c>
      <c r="AD303" s="4">
        <v>67</v>
      </c>
      <c r="AE303" s="4">
        <v>317</v>
      </c>
      <c r="AF303" s="4">
        <v>32</v>
      </c>
      <c r="AG303" s="4">
        <v>135</v>
      </c>
      <c r="AH303" s="4">
        <v>120</v>
      </c>
      <c r="AI303" s="4">
        <v>224</v>
      </c>
      <c r="AJ303" s="4">
        <v>257</v>
      </c>
      <c r="AK303" s="4">
        <v>43</v>
      </c>
      <c r="AL303" s="4">
        <v>191</v>
      </c>
      <c r="AM303" s="4">
        <v>97</v>
      </c>
      <c r="AN303" s="4">
        <v>1607</v>
      </c>
      <c r="AO303" s="4">
        <v>151</v>
      </c>
      <c r="AP303" s="4">
        <v>10</v>
      </c>
      <c r="AQ303" s="4">
        <v>63</v>
      </c>
      <c r="AR303" s="4">
        <v>50</v>
      </c>
      <c r="AS303" s="4">
        <v>170</v>
      </c>
      <c r="AT303" s="4">
        <v>609</v>
      </c>
      <c r="AU303" s="4">
        <v>264</v>
      </c>
      <c r="AV303" s="4">
        <v>28</v>
      </c>
      <c r="AW303" s="4">
        <v>232</v>
      </c>
      <c r="AX303" s="4">
        <v>19</v>
      </c>
      <c r="AY303" s="4">
        <v>15</v>
      </c>
      <c r="AZ303" s="4">
        <v>161</v>
      </c>
      <c r="BA303" s="4">
        <v>66</v>
      </c>
      <c r="BB303" s="4">
        <v>16</v>
      </c>
      <c r="BC303" s="4">
        <v>13</v>
      </c>
      <c r="BD303" s="4">
        <v>83</v>
      </c>
      <c r="BE303" s="4">
        <v>0</v>
      </c>
      <c r="BF303" s="4">
        <v>0</v>
      </c>
      <c r="BG303" s="4">
        <v>0</v>
      </c>
      <c r="BH303" s="4">
        <v>0</v>
      </c>
      <c r="BI303" s="4">
        <v>43</v>
      </c>
      <c r="BJ303" s="4">
        <v>0</v>
      </c>
      <c r="BK303" s="4">
        <v>2</v>
      </c>
      <c r="BL303" s="4">
        <v>6</v>
      </c>
      <c r="BM303" s="4">
        <v>0</v>
      </c>
      <c r="BN303" s="4">
        <v>0</v>
      </c>
      <c r="BO303" s="4">
        <f t="shared" si="123"/>
        <v>147</v>
      </c>
      <c r="BP303" s="4">
        <v>101</v>
      </c>
      <c r="BQ303" s="4">
        <f t="shared" si="124"/>
        <v>352</v>
      </c>
      <c r="BR303" s="27">
        <v>12793</v>
      </c>
      <c r="BS303" s="4">
        <f t="shared" si="125"/>
        <v>12793</v>
      </c>
      <c r="BT303" s="3">
        <v>0</v>
      </c>
      <c r="BU303" s="29">
        <v>39263</v>
      </c>
      <c r="BW303" s="4">
        <f t="shared" si="126"/>
        <v>159724</v>
      </c>
      <c r="BX303" s="22">
        <f t="shared" si="127"/>
        <v>6.845774656765613E-3</v>
      </c>
      <c r="BY303" s="202">
        <v>5956</v>
      </c>
      <c r="BZ303" s="202">
        <f t="shared" si="119"/>
        <v>6837</v>
      </c>
      <c r="CA303" s="202">
        <f t="shared" si="128"/>
        <v>87670</v>
      </c>
      <c r="CD303" s="4">
        <f t="shared" si="120"/>
        <v>33974</v>
      </c>
      <c r="CE303" s="4">
        <f t="shared" si="121"/>
        <v>19318</v>
      </c>
      <c r="CF303" s="4">
        <f t="shared" si="122"/>
        <v>7577</v>
      </c>
      <c r="CG303" s="4">
        <f t="shared" si="85"/>
        <v>6390</v>
      </c>
      <c r="CH303" s="4">
        <f t="shared" si="86"/>
        <v>5886</v>
      </c>
      <c r="CZ303" s="70">
        <v>39234</v>
      </c>
      <c r="DA303" s="5">
        <f t="shared" si="117"/>
        <v>12635.694444444445</v>
      </c>
      <c r="DB303" s="5">
        <f t="shared" si="84"/>
        <v>13310.333333333334</v>
      </c>
      <c r="DC303" s="72">
        <f t="shared" si="118"/>
        <v>12793</v>
      </c>
    </row>
    <row r="304" spans="2:107" x14ac:dyDescent="0.3">
      <c r="B304" s="46">
        <v>39264</v>
      </c>
      <c r="C304" t="s">
        <v>462</v>
      </c>
      <c r="D304" s="4">
        <v>43</v>
      </c>
      <c r="E304" s="4">
        <v>222</v>
      </c>
      <c r="F304" s="4">
        <v>448</v>
      </c>
      <c r="G304" s="4">
        <v>67</v>
      </c>
      <c r="H304" s="4">
        <v>2081</v>
      </c>
      <c r="I304" s="4">
        <v>256</v>
      </c>
      <c r="J304" s="4">
        <v>45</v>
      </c>
      <c r="K304" s="4">
        <v>10</v>
      </c>
      <c r="L304" s="4">
        <v>409</v>
      </c>
      <c r="M304" s="4">
        <v>160</v>
      </c>
      <c r="N304" s="4">
        <v>168</v>
      </c>
      <c r="O304" s="4">
        <v>387</v>
      </c>
      <c r="P304" s="4">
        <v>215</v>
      </c>
      <c r="Q304" s="4">
        <v>106</v>
      </c>
      <c r="R304" s="4">
        <v>59</v>
      </c>
      <c r="S304" s="4">
        <v>77</v>
      </c>
      <c r="T304" s="4">
        <v>57</v>
      </c>
      <c r="U304" s="4">
        <v>66</v>
      </c>
      <c r="V304" s="4">
        <v>42</v>
      </c>
      <c r="W304" s="4">
        <v>99</v>
      </c>
      <c r="X304" s="4">
        <v>135</v>
      </c>
      <c r="Y304" s="4">
        <v>215</v>
      </c>
      <c r="Z304" s="4">
        <v>137</v>
      </c>
      <c r="AA304" s="4">
        <v>38</v>
      </c>
      <c r="AB304" s="4">
        <v>124</v>
      </c>
      <c r="AC304" s="4">
        <v>187</v>
      </c>
      <c r="AD304" s="4">
        <v>62</v>
      </c>
      <c r="AE304" s="4">
        <v>253</v>
      </c>
      <c r="AF304" s="4">
        <v>24</v>
      </c>
      <c r="AG304" s="4">
        <v>99</v>
      </c>
      <c r="AH304" s="4">
        <v>88</v>
      </c>
      <c r="AI304" s="4">
        <v>190</v>
      </c>
      <c r="AJ304" s="4">
        <v>212</v>
      </c>
      <c r="AK304" s="4">
        <v>30</v>
      </c>
      <c r="AL304" s="4">
        <v>165</v>
      </c>
      <c r="AM304" s="4">
        <v>93</v>
      </c>
      <c r="AN304" s="4">
        <v>1267</v>
      </c>
      <c r="AO304" s="4">
        <v>153</v>
      </c>
      <c r="AP304" s="4">
        <v>13</v>
      </c>
      <c r="AQ304" s="4">
        <v>47</v>
      </c>
      <c r="AR304" s="4">
        <v>38</v>
      </c>
      <c r="AS304" s="4">
        <v>116</v>
      </c>
      <c r="AT304" s="4">
        <v>489</v>
      </c>
      <c r="AU304" s="4">
        <v>194</v>
      </c>
      <c r="AV304" s="4">
        <v>11</v>
      </c>
      <c r="AW304" s="4">
        <v>206</v>
      </c>
      <c r="AX304" s="4">
        <v>16</v>
      </c>
      <c r="AY304" s="4">
        <v>17</v>
      </c>
      <c r="AZ304" s="4">
        <v>124</v>
      </c>
      <c r="BA304" s="4">
        <v>51</v>
      </c>
      <c r="BB304" s="4">
        <v>11</v>
      </c>
      <c r="BC304" s="4">
        <v>11</v>
      </c>
      <c r="BD304" s="4">
        <v>61</v>
      </c>
      <c r="BE304" s="4">
        <v>0</v>
      </c>
      <c r="BF304" s="4">
        <v>0</v>
      </c>
      <c r="BG304" s="4">
        <v>0</v>
      </c>
      <c r="BH304" s="4">
        <v>0</v>
      </c>
      <c r="BI304" s="4">
        <v>44</v>
      </c>
      <c r="BJ304" s="4">
        <v>0</v>
      </c>
      <c r="BK304" s="4">
        <v>0</v>
      </c>
      <c r="BL304" s="4">
        <v>1</v>
      </c>
      <c r="BM304" s="4">
        <v>0</v>
      </c>
      <c r="BN304" s="4">
        <v>0</v>
      </c>
      <c r="BO304" s="4">
        <f t="shared" si="123"/>
        <v>117</v>
      </c>
      <c r="BP304" s="4">
        <v>58</v>
      </c>
      <c r="BQ304" s="4">
        <f t="shared" si="124"/>
        <v>265</v>
      </c>
      <c r="BR304" s="27">
        <v>10262</v>
      </c>
      <c r="BS304" s="4">
        <f t="shared" si="125"/>
        <v>10262</v>
      </c>
      <c r="BT304" s="3">
        <v>0</v>
      </c>
      <c r="BU304" s="29">
        <v>39291</v>
      </c>
      <c r="BW304" s="4">
        <f t="shared" si="126"/>
        <v>153303</v>
      </c>
      <c r="BX304" s="22">
        <f t="shared" si="127"/>
        <v>-4.132298591091299E-2</v>
      </c>
      <c r="BY304" s="202">
        <v>7618</v>
      </c>
      <c r="BZ304" s="202">
        <f t="shared" ref="BZ304:BZ309" si="129">BR304-BY304</f>
        <v>2644</v>
      </c>
      <c r="CA304" s="202">
        <f t="shared" si="128"/>
        <v>75805</v>
      </c>
      <c r="CD304" s="4">
        <f t="shared" ref="CD304:CD309" si="130">SUM(H293:H304)</f>
        <v>32298</v>
      </c>
      <c r="CE304" s="4">
        <f t="shared" ref="CE304:CE309" si="131">SUM(AN293:AN304)</f>
        <v>18677</v>
      </c>
      <c r="CF304" s="4">
        <f t="shared" ref="CF304:CF309" si="132">SUM(AT293:AT304)</f>
        <v>7250</v>
      </c>
      <c r="CG304" s="4">
        <f t="shared" si="85"/>
        <v>6117</v>
      </c>
      <c r="CH304" s="4">
        <f t="shared" si="86"/>
        <v>5682</v>
      </c>
      <c r="CZ304" s="70">
        <v>39264</v>
      </c>
      <c r="DA304" s="5">
        <f t="shared" si="117"/>
        <v>12533.638888888889</v>
      </c>
      <c r="DB304" s="5">
        <f t="shared" si="84"/>
        <v>12775.25</v>
      </c>
      <c r="DC304" s="72">
        <f t="shared" si="118"/>
        <v>10262</v>
      </c>
    </row>
    <row r="305" spans="2:107" x14ac:dyDescent="0.3">
      <c r="B305" s="46">
        <v>39295</v>
      </c>
      <c r="C305" t="s">
        <v>438</v>
      </c>
      <c r="D305" s="4">
        <v>65</v>
      </c>
      <c r="E305" s="4">
        <v>248</v>
      </c>
      <c r="F305" s="4">
        <v>516</v>
      </c>
      <c r="G305" s="4">
        <v>59</v>
      </c>
      <c r="H305" s="4">
        <v>2469</v>
      </c>
      <c r="I305" s="4">
        <v>299</v>
      </c>
      <c r="J305" s="4">
        <v>59</v>
      </c>
      <c r="K305" s="4">
        <v>13</v>
      </c>
      <c r="L305" s="4">
        <v>465</v>
      </c>
      <c r="M305" s="4">
        <v>216</v>
      </c>
      <c r="N305" s="4">
        <v>206</v>
      </c>
      <c r="O305" s="4">
        <v>439</v>
      </c>
      <c r="P305" s="4">
        <v>235</v>
      </c>
      <c r="Q305" s="4">
        <v>97</v>
      </c>
      <c r="R305" s="4">
        <v>59</v>
      </c>
      <c r="S305" s="4">
        <v>108</v>
      </c>
      <c r="T305" s="4">
        <v>56</v>
      </c>
      <c r="U305" s="4">
        <v>81</v>
      </c>
      <c r="V305" s="4">
        <v>29</v>
      </c>
      <c r="W305" s="4">
        <v>104</v>
      </c>
      <c r="X305" s="4">
        <v>128</v>
      </c>
      <c r="Y305" s="4">
        <v>256</v>
      </c>
      <c r="Z305" s="4">
        <v>169</v>
      </c>
      <c r="AA305" s="4">
        <v>34</v>
      </c>
      <c r="AB305" s="4">
        <v>139</v>
      </c>
      <c r="AC305" s="4">
        <v>267</v>
      </c>
      <c r="AD305" s="4">
        <v>66</v>
      </c>
      <c r="AE305" s="4">
        <v>289</v>
      </c>
      <c r="AF305" s="4">
        <v>27</v>
      </c>
      <c r="AG305" s="4">
        <v>101</v>
      </c>
      <c r="AH305" s="4">
        <v>98</v>
      </c>
      <c r="AI305" s="4">
        <v>229</v>
      </c>
      <c r="AJ305" s="4">
        <v>199</v>
      </c>
      <c r="AK305" s="4">
        <v>24</v>
      </c>
      <c r="AL305" s="4">
        <v>182</v>
      </c>
      <c r="AM305" s="4">
        <v>97</v>
      </c>
      <c r="AN305" s="4">
        <v>1460</v>
      </c>
      <c r="AO305" s="4">
        <v>170</v>
      </c>
      <c r="AP305" s="4">
        <v>15</v>
      </c>
      <c r="AQ305" s="4">
        <v>63</v>
      </c>
      <c r="AR305" s="4">
        <v>31</v>
      </c>
      <c r="AS305" s="4">
        <v>146</v>
      </c>
      <c r="AT305" s="4">
        <v>549</v>
      </c>
      <c r="AU305" s="4">
        <v>217</v>
      </c>
      <c r="AV305" s="4">
        <v>17</v>
      </c>
      <c r="AW305" s="4">
        <v>195</v>
      </c>
      <c r="AX305" s="4">
        <v>12</v>
      </c>
      <c r="AY305" s="4">
        <v>18</v>
      </c>
      <c r="AZ305" s="4">
        <v>153</v>
      </c>
      <c r="BA305" s="4">
        <v>46</v>
      </c>
      <c r="BB305" s="4">
        <v>20</v>
      </c>
      <c r="BC305" s="4">
        <v>22</v>
      </c>
      <c r="BD305" s="4">
        <v>75</v>
      </c>
      <c r="BE305" s="4">
        <v>0</v>
      </c>
      <c r="BF305" s="4">
        <v>0</v>
      </c>
      <c r="BG305" s="4">
        <v>1</v>
      </c>
      <c r="BH305" s="4">
        <v>0</v>
      </c>
      <c r="BI305" s="4">
        <v>35</v>
      </c>
      <c r="BJ305" s="4">
        <v>0</v>
      </c>
      <c r="BK305" s="4">
        <v>0</v>
      </c>
      <c r="BL305" s="4">
        <v>1</v>
      </c>
      <c r="BM305" s="4">
        <v>0</v>
      </c>
      <c r="BN305" s="4">
        <v>0</v>
      </c>
      <c r="BO305" s="4">
        <f t="shared" si="123"/>
        <v>134</v>
      </c>
      <c r="BP305" s="4">
        <v>63</v>
      </c>
      <c r="BQ305" s="4">
        <f t="shared" si="124"/>
        <v>304</v>
      </c>
      <c r="BR305" s="27">
        <v>11741</v>
      </c>
      <c r="BS305" s="4">
        <f t="shared" si="125"/>
        <v>11741</v>
      </c>
      <c r="BT305" s="3">
        <v>0</v>
      </c>
      <c r="BU305" s="29">
        <v>39319</v>
      </c>
      <c r="BW305" s="4">
        <f t="shared" si="126"/>
        <v>149939</v>
      </c>
      <c r="BX305" s="22">
        <f t="shared" si="127"/>
        <v>-7.1268853169810131E-2</v>
      </c>
      <c r="BY305" s="202">
        <v>5409</v>
      </c>
      <c r="BZ305" s="202">
        <f t="shared" si="129"/>
        <v>6332</v>
      </c>
      <c r="CA305" s="202">
        <f t="shared" si="128"/>
        <v>74632</v>
      </c>
      <c r="CD305" s="4">
        <f t="shared" si="130"/>
        <v>31436</v>
      </c>
      <c r="CE305" s="4">
        <f t="shared" si="131"/>
        <v>18322</v>
      </c>
      <c r="CF305" s="4">
        <f t="shared" si="132"/>
        <v>7070</v>
      </c>
      <c r="CG305" s="4">
        <f t="shared" si="85"/>
        <v>6034</v>
      </c>
      <c r="CH305" s="4">
        <f t="shared" si="86"/>
        <v>5617</v>
      </c>
      <c r="CZ305" s="70">
        <v>39295</v>
      </c>
      <c r="DA305" s="5">
        <f t="shared" si="117"/>
        <v>12518.833333333334</v>
      </c>
      <c r="DB305" s="5">
        <f t="shared" si="84"/>
        <v>12494.916666666666</v>
      </c>
      <c r="DC305" s="72">
        <f t="shared" si="118"/>
        <v>11741</v>
      </c>
    </row>
    <row r="306" spans="2:107" x14ac:dyDescent="0.3">
      <c r="B306" s="46">
        <v>39326</v>
      </c>
      <c r="C306" t="s">
        <v>439</v>
      </c>
      <c r="D306" s="4">
        <v>82</v>
      </c>
      <c r="E306" s="4">
        <v>345</v>
      </c>
      <c r="F306" s="4">
        <v>585</v>
      </c>
      <c r="G306" s="4">
        <v>93</v>
      </c>
      <c r="H306" s="4">
        <v>3125</v>
      </c>
      <c r="I306" s="4">
        <v>444</v>
      </c>
      <c r="J306" s="4">
        <v>72</v>
      </c>
      <c r="K306" s="4">
        <v>24</v>
      </c>
      <c r="L306" s="4">
        <v>621</v>
      </c>
      <c r="M306" s="4">
        <v>284</v>
      </c>
      <c r="N306" s="4">
        <v>259</v>
      </c>
      <c r="O306" s="4">
        <v>605</v>
      </c>
      <c r="P306" s="4">
        <v>337</v>
      </c>
      <c r="Q306" s="4">
        <v>154</v>
      </c>
      <c r="R306" s="4">
        <v>113</v>
      </c>
      <c r="S306" s="4">
        <v>132</v>
      </c>
      <c r="T306" s="4">
        <v>71</v>
      </c>
      <c r="U306" s="4">
        <v>92</v>
      </c>
      <c r="V306" s="4">
        <v>37</v>
      </c>
      <c r="W306" s="4">
        <v>116</v>
      </c>
      <c r="X306" s="4">
        <v>150</v>
      </c>
      <c r="Y306" s="4">
        <v>319</v>
      </c>
      <c r="Z306" s="4">
        <v>206</v>
      </c>
      <c r="AA306" s="4">
        <v>46</v>
      </c>
      <c r="AB306" s="4">
        <v>199</v>
      </c>
      <c r="AC306" s="4">
        <v>299</v>
      </c>
      <c r="AD306" s="4">
        <v>77</v>
      </c>
      <c r="AE306" s="4">
        <v>338</v>
      </c>
      <c r="AF306" s="4">
        <v>45</v>
      </c>
      <c r="AG306" s="4">
        <v>183</v>
      </c>
      <c r="AH306" s="4">
        <v>125</v>
      </c>
      <c r="AI306" s="4">
        <v>303</v>
      </c>
      <c r="AJ306" s="4">
        <v>245</v>
      </c>
      <c r="AK306" s="4">
        <v>36</v>
      </c>
      <c r="AL306" s="4">
        <v>231</v>
      </c>
      <c r="AM306" s="4">
        <v>107</v>
      </c>
      <c r="AN306" s="4">
        <v>1943</v>
      </c>
      <c r="AO306" s="4">
        <v>225</v>
      </c>
      <c r="AP306" s="4">
        <v>26</v>
      </c>
      <c r="AQ306" s="4">
        <v>76</v>
      </c>
      <c r="AR306" s="4">
        <v>56</v>
      </c>
      <c r="AS306" s="4">
        <v>150</v>
      </c>
      <c r="AT306" s="4">
        <v>704</v>
      </c>
      <c r="AU306" s="4">
        <v>278</v>
      </c>
      <c r="AV306" s="4">
        <v>22</v>
      </c>
      <c r="AW306" s="4">
        <v>275</v>
      </c>
      <c r="AX306" s="4">
        <v>33</v>
      </c>
      <c r="AY306" s="4">
        <v>11</v>
      </c>
      <c r="AZ306" s="4">
        <v>196</v>
      </c>
      <c r="BA306" s="4">
        <v>50</v>
      </c>
      <c r="BB306" s="4">
        <v>26</v>
      </c>
      <c r="BC306" s="4">
        <v>14</v>
      </c>
      <c r="BD306" s="4">
        <v>113</v>
      </c>
      <c r="BE306" s="4">
        <v>0</v>
      </c>
      <c r="BF306" s="4">
        <v>0</v>
      </c>
      <c r="BG306" s="4">
        <v>1</v>
      </c>
      <c r="BH306" s="4">
        <v>1</v>
      </c>
      <c r="BI306" s="4">
        <v>58</v>
      </c>
      <c r="BJ306" s="4">
        <v>1</v>
      </c>
      <c r="BK306" s="4">
        <v>1</v>
      </c>
      <c r="BL306" s="4">
        <v>3</v>
      </c>
      <c r="BM306" s="4">
        <v>0</v>
      </c>
      <c r="BN306" s="4">
        <v>0</v>
      </c>
      <c r="BO306" s="4">
        <f t="shared" si="123"/>
        <v>192</v>
      </c>
      <c r="BP306" s="4">
        <v>40</v>
      </c>
      <c r="BQ306" s="4">
        <f t="shared" si="124"/>
        <v>411</v>
      </c>
      <c r="BR306" s="27">
        <v>15214</v>
      </c>
      <c r="BS306" s="4">
        <f t="shared" si="125"/>
        <v>15214</v>
      </c>
      <c r="BT306" s="3">
        <v>0</v>
      </c>
      <c r="BU306" s="29">
        <v>39354</v>
      </c>
      <c r="BW306" s="4">
        <f t="shared" ref="BW306:BW311" si="133">SUM(BR295:BR306)</f>
        <v>146172</v>
      </c>
      <c r="BX306" s="22">
        <f t="shared" ref="BX306:BX311" si="134">(BW306/BW294)-1</f>
        <v>-0.11331376022128936</v>
      </c>
      <c r="BY306" s="202">
        <v>3514</v>
      </c>
      <c r="BZ306" s="202">
        <f t="shared" si="129"/>
        <v>11700</v>
      </c>
      <c r="CA306" s="202">
        <f t="shared" ref="CA306:CA311" si="135">SUM(BZ295:BZ306)</f>
        <v>75089</v>
      </c>
      <c r="CD306" s="4">
        <f t="shared" si="130"/>
        <v>30331</v>
      </c>
      <c r="CE306" s="4">
        <f t="shared" si="131"/>
        <v>18087</v>
      </c>
      <c r="CF306" s="4">
        <f t="shared" si="132"/>
        <v>6853</v>
      </c>
      <c r="CG306" s="4">
        <f t="shared" si="85"/>
        <v>5847</v>
      </c>
      <c r="CH306" s="4">
        <f t="shared" si="86"/>
        <v>5500</v>
      </c>
      <c r="CZ306" s="70">
        <v>39326</v>
      </c>
      <c r="DA306" s="5">
        <f t="shared" si="117"/>
        <v>12587.888888888889</v>
      </c>
      <c r="DB306" s="5">
        <f t="shared" si="84"/>
        <v>12181</v>
      </c>
      <c r="DC306" s="72">
        <f t="shared" si="118"/>
        <v>15214</v>
      </c>
    </row>
    <row r="307" spans="2:107" x14ac:dyDescent="0.3">
      <c r="B307" s="46">
        <v>39356</v>
      </c>
      <c r="C307" t="s">
        <v>440</v>
      </c>
      <c r="D307" s="4">
        <v>57</v>
      </c>
      <c r="E307" s="4">
        <v>293</v>
      </c>
      <c r="F307" s="4">
        <v>492</v>
      </c>
      <c r="G307" s="4">
        <v>64</v>
      </c>
      <c r="H307" s="4">
        <v>2438</v>
      </c>
      <c r="I307" s="4">
        <v>386</v>
      </c>
      <c r="J307" s="4">
        <v>50</v>
      </c>
      <c r="K307" s="4">
        <v>16</v>
      </c>
      <c r="L307" s="4">
        <v>472</v>
      </c>
      <c r="M307" s="4">
        <v>205</v>
      </c>
      <c r="N307" s="4">
        <v>232</v>
      </c>
      <c r="O307" s="4">
        <v>491</v>
      </c>
      <c r="P307" s="4">
        <v>273</v>
      </c>
      <c r="Q307" s="4">
        <v>102</v>
      </c>
      <c r="R307" s="4">
        <v>66</v>
      </c>
      <c r="S307" s="4">
        <v>139</v>
      </c>
      <c r="T307" s="4">
        <v>58</v>
      </c>
      <c r="U307" s="4">
        <v>57</v>
      </c>
      <c r="V307" s="4">
        <v>40</v>
      </c>
      <c r="W307" s="4">
        <v>107</v>
      </c>
      <c r="X307" s="4">
        <v>143</v>
      </c>
      <c r="Y307" s="4">
        <v>259</v>
      </c>
      <c r="Z307" s="4">
        <v>180</v>
      </c>
      <c r="AA307" s="4">
        <v>35</v>
      </c>
      <c r="AB307" s="4">
        <v>167</v>
      </c>
      <c r="AC307" s="4">
        <v>226</v>
      </c>
      <c r="AD307" s="4">
        <v>54</v>
      </c>
      <c r="AE307" s="4">
        <v>343</v>
      </c>
      <c r="AF307" s="4">
        <v>37</v>
      </c>
      <c r="AG307" s="4">
        <v>124</v>
      </c>
      <c r="AH307" s="4">
        <v>112</v>
      </c>
      <c r="AI307" s="4">
        <v>231</v>
      </c>
      <c r="AJ307" s="4">
        <v>200</v>
      </c>
      <c r="AK307" s="4">
        <v>32</v>
      </c>
      <c r="AL307" s="4">
        <v>161</v>
      </c>
      <c r="AM307" s="4">
        <v>89</v>
      </c>
      <c r="AN307" s="4">
        <v>1645</v>
      </c>
      <c r="AO307" s="4">
        <v>159</v>
      </c>
      <c r="AP307" s="4">
        <v>14</v>
      </c>
      <c r="AQ307" s="4">
        <v>63</v>
      </c>
      <c r="AR307" s="4">
        <v>43</v>
      </c>
      <c r="AS307" s="4">
        <v>114</v>
      </c>
      <c r="AT307" s="4">
        <v>603</v>
      </c>
      <c r="AU307" s="4">
        <v>221</v>
      </c>
      <c r="AV307" s="4">
        <v>20</v>
      </c>
      <c r="AW307" s="4">
        <v>199</v>
      </c>
      <c r="AX307" s="4">
        <v>14</v>
      </c>
      <c r="AY307" s="4">
        <v>14</v>
      </c>
      <c r="AZ307" s="4">
        <v>124</v>
      </c>
      <c r="BA307" s="4">
        <v>64</v>
      </c>
      <c r="BB307" s="4">
        <v>17</v>
      </c>
      <c r="BC307" s="4">
        <v>26</v>
      </c>
      <c r="BD307" s="4">
        <v>86</v>
      </c>
      <c r="BE307" s="4">
        <v>0</v>
      </c>
      <c r="BF307" s="4">
        <v>0</v>
      </c>
      <c r="BG307" s="4">
        <v>1</v>
      </c>
      <c r="BH307" s="4">
        <v>3</v>
      </c>
      <c r="BI307" s="4">
        <v>50</v>
      </c>
      <c r="BJ307" s="4">
        <v>0</v>
      </c>
      <c r="BK307" s="4">
        <v>8</v>
      </c>
      <c r="BL307" s="4">
        <v>4</v>
      </c>
      <c r="BM307" s="4">
        <v>0</v>
      </c>
      <c r="BN307" s="4">
        <v>0</v>
      </c>
      <c r="BO307" s="4">
        <f t="shared" si="123"/>
        <v>178</v>
      </c>
      <c r="BP307" s="4">
        <v>51</v>
      </c>
      <c r="BQ307" s="4">
        <f t="shared" si="124"/>
        <v>336</v>
      </c>
      <c r="BR307" s="27">
        <v>12310</v>
      </c>
      <c r="BS307" s="4">
        <f t="shared" si="125"/>
        <v>12310</v>
      </c>
      <c r="BT307" s="3">
        <v>0</v>
      </c>
      <c r="BU307" s="29">
        <v>39382</v>
      </c>
      <c r="BW307" s="4">
        <f t="shared" si="133"/>
        <v>144876</v>
      </c>
      <c r="BX307" s="22">
        <f t="shared" si="134"/>
        <v>-0.11966944157501369</v>
      </c>
      <c r="BY307" s="202">
        <v>3742</v>
      </c>
      <c r="BZ307" s="202">
        <f t="shared" si="129"/>
        <v>8568</v>
      </c>
      <c r="CA307" s="202">
        <f t="shared" si="135"/>
        <v>79782</v>
      </c>
      <c r="CD307" s="4">
        <f t="shared" si="130"/>
        <v>29813</v>
      </c>
      <c r="CE307" s="4">
        <f t="shared" si="131"/>
        <v>18108</v>
      </c>
      <c r="CF307" s="4">
        <f t="shared" si="132"/>
        <v>6839</v>
      </c>
      <c r="CG307" s="4">
        <f t="shared" si="85"/>
        <v>5821</v>
      </c>
      <c r="CH307" s="4">
        <f t="shared" si="86"/>
        <v>5489</v>
      </c>
      <c r="CZ307" s="70">
        <v>39356</v>
      </c>
      <c r="DA307" s="5">
        <f t="shared" si="117"/>
        <v>12517.722222222223</v>
      </c>
      <c r="DB307" s="5">
        <f t="shared" si="84"/>
        <v>12073</v>
      </c>
      <c r="DC307" s="72">
        <f t="shared" si="118"/>
        <v>12310</v>
      </c>
    </row>
    <row r="308" spans="2:107" x14ac:dyDescent="0.3">
      <c r="B308" s="46">
        <v>39387</v>
      </c>
      <c r="C308" t="s">
        <v>441</v>
      </c>
      <c r="D308" s="4">
        <v>39</v>
      </c>
      <c r="E308" s="4">
        <v>218</v>
      </c>
      <c r="F308" s="4">
        <v>391</v>
      </c>
      <c r="G308" s="4">
        <v>43</v>
      </c>
      <c r="H308" s="4">
        <v>1863</v>
      </c>
      <c r="I308" s="4">
        <v>261</v>
      </c>
      <c r="J308" s="4">
        <v>42</v>
      </c>
      <c r="K308" s="4">
        <v>15</v>
      </c>
      <c r="L308" s="4">
        <v>374</v>
      </c>
      <c r="M308" s="4">
        <v>203</v>
      </c>
      <c r="N308" s="4">
        <v>140</v>
      </c>
      <c r="O308" s="4">
        <v>377</v>
      </c>
      <c r="P308" s="4">
        <v>184</v>
      </c>
      <c r="Q308" s="4">
        <v>88</v>
      </c>
      <c r="R308" s="4">
        <v>56</v>
      </c>
      <c r="S308" s="4">
        <v>86</v>
      </c>
      <c r="T308" s="4">
        <v>37</v>
      </c>
      <c r="U308" s="4">
        <v>67</v>
      </c>
      <c r="V308" s="4">
        <v>24</v>
      </c>
      <c r="W308" s="4">
        <v>84</v>
      </c>
      <c r="X308" s="4">
        <v>114</v>
      </c>
      <c r="Y308" s="4">
        <v>205</v>
      </c>
      <c r="Z308" s="4">
        <v>135</v>
      </c>
      <c r="AA308" s="4">
        <v>29</v>
      </c>
      <c r="AB308" s="4">
        <v>93</v>
      </c>
      <c r="AC308" s="4">
        <v>185</v>
      </c>
      <c r="AD308" s="4">
        <v>56</v>
      </c>
      <c r="AE308" s="4">
        <v>233</v>
      </c>
      <c r="AF308" s="4">
        <v>23</v>
      </c>
      <c r="AG308" s="4">
        <v>75</v>
      </c>
      <c r="AH308" s="4">
        <v>76</v>
      </c>
      <c r="AI308" s="4">
        <v>175</v>
      </c>
      <c r="AJ308" s="4">
        <v>153</v>
      </c>
      <c r="AK308" s="4">
        <v>30</v>
      </c>
      <c r="AL308" s="4">
        <v>145</v>
      </c>
      <c r="AM308" s="4">
        <v>65</v>
      </c>
      <c r="AN308" s="4">
        <v>1267</v>
      </c>
      <c r="AO308" s="4">
        <v>111</v>
      </c>
      <c r="AP308" s="4">
        <v>13</v>
      </c>
      <c r="AQ308" s="4">
        <v>51</v>
      </c>
      <c r="AR308" s="4">
        <v>31</v>
      </c>
      <c r="AS308" s="4">
        <v>89</v>
      </c>
      <c r="AT308" s="4">
        <v>463</v>
      </c>
      <c r="AU308" s="4">
        <v>161</v>
      </c>
      <c r="AV308" s="4">
        <v>28</v>
      </c>
      <c r="AW308" s="4">
        <v>175</v>
      </c>
      <c r="AX308" s="4">
        <v>17</v>
      </c>
      <c r="AY308" s="4">
        <v>13</v>
      </c>
      <c r="AZ308" s="4">
        <v>101</v>
      </c>
      <c r="BA308" s="4">
        <v>41</v>
      </c>
      <c r="BB308" s="4">
        <v>12</v>
      </c>
      <c r="BC308" s="4">
        <v>7</v>
      </c>
      <c r="BD308" s="4">
        <v>64</v>
      </c>
      <c r="BE308" s="4">
        <v>0</v>
      </c>
      <c r="BF308" s="4">
        <v>0</v>
      </c>
      <c r="BG308" s="4">
        <v>1</v>
      </c>
      <c r="BH308" s="4">
        <v>1</v>
      </c>
      <c r="BI308" s="4">
        <v>39</v>
      </c>
      <c r="BJ308" s="4">
        <v>0</v>
      </c>
      <c r="BK308" s="4">
        <v>7</v>
      </c>
      <c r="BL308" s="4">
        <v>5</v>
      </c>
      <c r="BM308" s="4">
        <v>0</v>
      </c>
      <c r="BN308" s="4">
        <v>0</v>
      </c>
      <c r="BO308" s="4">
        <f t="shared" si="123"/>
        <v>124</v>
      </c>
      <c r="BP308" s="4">
        <v>41</v>
      </c>
      <c r="BQ308" s="4">
        <f t="shared" si="124"/>
        <v>339</v>
      </c>
      <c r="BR308" s="27">
        <v>9461</v>
      </c>
      <c r="BS308" s="4">
        <f t="shared" si="125"/>
        <v>9461</v>
      </c>
      <c r="BT308" s="3">
        <v>0</v>
      </c>
      <c r="BU308" s="29">
        <v>39410</v>
      </c>
      <c r="BW308" s="4">
        <f t="shared" si="133"/>
        <v>143613</v>
      </c>
      <c r="BX308" s="22">
        <f t="shared" si="134"/>
        <v>-0.12792159291712968</v>
      </c>
      <c r="BY308" s="202">
        <v>5335</v>
      </c>
      <c r="BZ308" s="202">
        <f t="shared" si="129"/>
        <v>4126</v>
      </c>
      <c r="CA308" s="202">
        <f t="shared" si="135"/>
        <v>80090</v>
      </c>
      <c r="CD308" s="4">
        <f t="shared" si="130"/>
        <v>29384</v>
      </c>
      <c r="CE308" s="4">
        <f t="shared" si="131"/>
        <v>18105</v>
      </c>
      <c r="CF308" s="4">
        <f t="shared" si="132"/>
        <v>6777</v>
      </c>
      <c r="CG308" s="4">
        <f t="shared" si="85"/>
        <v>5769</v>
      </c>
      <c r="CH308" s="4">
        <f t="shared" si="86"/>
        <v>5481</v>
      </c>
      <c r="CZ308" s="70">
        <v>39387</v>
      </c>
      <c r="DA308" s="5">
        <f t="shared" si="117"/>
        <v>12534.138888888889</v>
      </c>
      <c r="DB308" s="5">
        <f t="shared" si="84"/>
        <v>11967.75</v>
      </c>
      <c r="DC308" s="72">
        <f t="shared" si="118"/>
        <v>9461</v>
      </c>
    </row>
    <row r="309" spans="2:107" x14ac:dyDescent="0.3">
      <c r="B309" s="46">
        <v>39417</v>
      </c>
      <c r="C309" t="s">
        <v>442</v>
      </c>
      <c r="D309" s="4">
        <v>68</v>
      </c>
      <c r="E309" s="4">
        <v>263</v>
      </c>
      <c r="F309" s="4">
        <v>454</v>
      </c>
      <c r="G309" s="4">
        <v>56</v>
      </c>
      <c r="H309" s="4">
        <v>2273</v>
      </c>
      <c r="I309" s="4">
        <v>332</v>
      </c>
      <c r="J309" s="4">
        <v>59</v>
      </c>
      <c r="K309" s="4">
        <v>11</v>
      </c>
      <c r="L309" s="4">
        <v>498</v>
      </c>
      <c r="M309" s="4">
        <v>230</v>
      </c>
      <c r="N309" s="4">
        <v>185</v>
      </c>
      <c r="O309" s="4">
        <v>499</v>
      </c>
      <c r="P309" s="4">
        <v>235</v>
      </c>
      <c r="Q309" s="4">
        <v>80</v>
      </c>
      <c r="R309" s="4">
        <v>59</v>
      </c>
      <c r="S309" s="4">
        <v>97</v>
      </c>
      <c r="T309" s="4">
        <v>56</v>
      </c>
      <c r="U309" s="4">
        <v>80</v>
      </c>
      <c r="V309" s="4">
        <v>25</v>
      </c>
      <c r="W309" s="4">
        <v>101</v>
      </c>
      <c r="X309" s="4">
        <v>135</v>
      </c>
      <c r="Y309" s="4">
        <v>265</v>
      </c>
      <c r="Z309" s="4">
        <v>151</v>
      </c>
      <c r="AA309" s="4">
        <v>23</v>
      </c>
      <c r="AB309" s="4">
        <v>139</v>
      </c>
      <c r="AC309" s="4">
        <v>205</v>
      </c>
      <c r="AD309" s="4">
        <v>50</v>
      </c>
      <c r="AE309" s="4">
        <v>313</v>
      </c>
      <c r="AF309" s="4">
        <v>34</v>
      </c>
      <c r="AG309" s="4">
        <v>152</v>
      </c>
      <c r="AH309" s="4">
        <v>94</v>
      </c>
      <c r="AI309" s="4">
        <v>210</v>
      </c>
      <c r="AJ309" s="4">
        <v>218</v>
      </c>
      <c r="AK309" s="4">
        <v>23</v>
      </c>
      <c r="AL309" s="4">
        <v>186</v>
      </c>
      <c r="AM309" s="4">
        <v>101</v>
      </c>
      <c r="AN309" s="4">
        <v>1474</v>
      </c>
      <c r="AO309" s="4">
        <v>146</v>
      </c>
      <c r="AP309" s="4">
        <v>9</v>
      </c>
      <c r="AQ309" s="4">
        <v>57</v>
      </c>
      <c r="AR309" s="4">
        <v>44</v>
      </c>
      <c r="AS309" s="4">
        <v>110</v>
      </c>
      <c r="AT309" s="4">
        <v>593</v>
      </c>
      <c r="AU309" s="4">
        <v>190</v>
      </c>
      <c r="AV309" s="4">
        <v>13</v>
      </c>
      <c r="AW309" s="4">
        <v>205</v>
      </c>
      <c r="AX309" s="4">
        <v>42</v>
      </c>
      <c r="AY309" s="4">
        <v>23</v>
      </c>
      <c r="AZ309" s="4">
        <v>127</v>
      </c>
      <c r="BA309" s="4">
        <v>44</v>
      </c>
      <c r="BB309" s="4">
        <v>18</v>
      </c>
      <c r="BC309" s="4">
        <v>9</v>
      </c>
      <c r="BD309" s="4">
        <v>94</v>
      </c>
      <c r="BE309" s="4">
        <v>0</v>
      </c>
      <c r="BF309" s="4">
        <v>0</v>
      </c>
      <c r="BG309" s="4">
        <v>0</v>
      </c>
      <c r="BH309" s="4">
        <v>3</v>
      </c>
      <c r="BI309" s="4">
        <v>45</v>
      </c>
      <c r="BJ309" s="4">
        <v>0</v>
      </c>
      <c r="BK309" s="4">
        <v>8</v>
      </c>
      <c r="BL309" s="4">
        <v>1</v>
      </c>
      <c r="BM309" s="4">
        <v>0</v>
      </c>
      <c r="BN309" s="4">
        <v>0</v>
      </c>
      <c r="BO309" s="4">
        <f t="shared" si="123"/>
        <v>160</v>
      </c>
      <c r="BP309" s="4">
        <v>59</v>
      </c>
      <c r="BQ309" s="4">
        <f t="shared" si="124"/>
        <v>420</v>
      </c>
      <c r="BR309" s="27">
        <v>11694</v>
      </c>
      <c r="BS309" s="4">
        <f t="shared" si="125"/>
        <v>11694</v>
      </c>
      <c r="BT309" s="3">
        <v>0</v>
      </c>
      <c r="BU309" s="29">
        <v>39445</v>
      </c>
      <c r="BW309" s="4">
        <f t="shared" si="133"/>
        <v>142022</v>
      </c>
      <c r="BX309" s="22">
        <f t="shared" si="134"/>
        <v>-0.13468228871544596</v>
      </c>
      <c r="BY309" s="202">
        <v>7334</v>
      </c>
      <c r="BZ309" s="202">
        <f t="shared" si="129"/>
        <v>4360</v>
      </c>
      <c r="CA309" s="202">
        <f t="shared" si="135"/>
        <v>77571</v>
      </c>
      <c r="CD309" s="4">
        <f t="shared" si="130"/>
        <v>28923</v>
      </c>
      <c r="CE309" s="4">
        <f t="shared" si="131"/>
        <v>17949</v>
      </c>
      <c r="CF309" s="4">
        <f t="shared" si="132"/>
        <v>6760</v>
      </c>
      <c r="CG309" s="4">
        <f t="shared" si="85"/>
        <v>5733</v>
      </c>
      <c r="CH309" s="4">
        <f t="shared" si="86"/>
        <v>5499</v>
      </c>
      <c r="CZ309" s="70">
        <v>39417</v>
      </c>
      <c r="DA309" s="5">
        <f t="shared" si="117"/>
        <v>12615.611111111111</v>
      </c>
      <c r="DB309" s="5">
        <f t="shared" si="84"/>
        <v>11835.166666666666</v>
      </c>
      <c r="DC309" s="72">
        <f t="shared" si="118"/>
        <v>11694</v>
      </c>
    </row>
    <row r="310" spans="2:107" x14ac:dyDescent="0.3">
      <c r="B310" s="46">
        <v>39448</v>
      </c>
      <c r="C310" t="s">
        <v>443</v>
      </c>
      <c r="D310" s="4">
        <v>47</v>
      </c>
      <c r="E310" s="4">
        <v>264</v>
      </c>
      <c r="F310" s="4">
        <v>428</v>
      </c>
      <c r="G310" s="4">
        <v>66</v>
      </c>
      <c r="H310" s="4">
        <v>2102</v>
      </c>
      <c r="I310" s="4">
        <v>279</v>
      </c>
      <c r="J310" s="4">
        <v>38</v>
      </c>
      <c r="K310" s="4">
        <v>15</v>
      </c>
      <c r="L310" s="4">
        <v>445</v>
      </c>
      <c r="M310" s="4">
        <v>172</v>
      </c>
      <c r="N310" s="4">
        <v>162</v>
      </c>
      <c r="O310" s="4">
        <v>452</v>
      </c>
      <c r="P310" s="4">
        <v>175</v>
      </c>
      <c r="Q310" s="4">
        <v>72</v>
      </c>
      <c r="R310" s="4">
        <v>60</v>
      </c>
      <c r="S310" s="4">
        <v>91</v>
      </c>
      <c r="T310" s="4">
        <v>55</v>
      </c>
      <c r="U310" s="4">
        <v>74</v>
      </c>
      <c r="V310" s="4">
        <v>37</v>
      </c>
      <c r="W310" s="4">
        <v>85</v>
      </c>
      <c r="X310" s="4">
        <v>115</v>
      </c>
      <c r="Y310" s="4">
        <v>234</v>
      </c>
      <c r="Z310" s="4">
        <v>144</v>
      </c>
      <c r="AA310" s="4">
        <v>24</v>
      </c>
      <c r="AB310" s="4">
        <v>131</v>
      </c>
      <c r="AC310" s="4">
        <v>189</v>
      </c>
      <c r="AD310" s="4">
        <v>51</v>
      </c>
      <c r="AE310" s="4">
        <v>266</v>
      </c>
      <c r="AF310" s="4">
        <v>24</v>
      </c>
      <c r="AG310" s="4">
        <v>72</v>
      </c>
      <c r="AH310" s="4">
        <v>94</v>
      </c>
      <c r="AI310" s="4">
        <v>189</v>
      </c>
      <c r="AJ310" s="4">
        <v>148</v>
      </c>
      <c r="AK310" s="4">
        <v>24</v>
      </c>
      <c r="AL310" s="4">
        <v>135</v>
      </c>
      <c r="AM310" s="4">
        <v>60</v>
      </c>
      <c r="AN310" s="4">
        <v>1321</v>
      </c>
      <c r="AO310" s="4">
        <v>131</v>
      </c>
      <c r="AP310" s="4">
        <v>14</v>
      </c>
      <c r="AQ310" s="4">
        <v>64</v>
      </c>
      <c r="AR310" s="4">
        <v>38</v>
      </c>
      <c r="AS310" s="4">
        <v>95</v>
      </c>
      <c r="AT310" s="4">
        <v>488</v>
      </c>
      <c r="AU310" s="4">
        <v>184</v>
      </c>
      <c r="AV310" s="4">
        <v>10</v>
      </c>
      <c r="AW310" s="4">
        <v>187</v>
      </c>
      <c r="AX310" s="4">
        <v>31</v>
      </c>
      <c r="AY310" s="4">
        <v>14</v>
      </c>
      <c r="AZ310" s="4">
        <v>93</v>
      </c>
      <c r="BA310" s="4">
        <v>43</v>
      </c>
      <c r="BB310" s="4">
        <v>21</v>
      </c>
      <c r="BC310" s="4">
        <v>14</v>
      </c>
      <c r="BD310" s="4">
        <v>85</v>
      </c>
      <c r="BE310" s="4">
        <v>0</v>
      </c>
      <c r="BF310" s="4">
        <v>0</v>
      </c>
      <c r="BG310" s="4">
        <v>0</v>
      </c>
      <c r="BH310" s="4">
        <v>3</v>
      </c>
      <c r="BI310" s="4">
        <v>33</v>
      </c>
      <c r="BJ310" s="4">
        <v>0</v>
      </c>
      <c r="BK310" s="4">
        <v>5</v>
      </c>
      <c r="BL310" s="4">
        <v>2</v>
      </c>
      <c r="BM310" s="4">
        <v>0</v>
      </c>
      <c r="BN310" s="4">
        <v>0</v>
      </c>
      <c r="BO310" s="4">
        <f t="shared" si="123"/>
        <v>142</v>
      </c>
      <c r="BP310" s="4">
        <v>64</v>
      </c>
      <c r="BQ310" s="4">
        <f t="shared" si="124"/>
        <v>296</v>
      </c>
      <c r="BR310" s="27">
        <v>10255</v>
      </c>
      <c r="BS310" s="4">
        <f t="shared" ref="BS310:BS315" si="136">SUM(D310:BQ310)-BO310</f>
        <v>10255</v>
      </c>
      <c r="BT310" s="3">
        <v>0</v>
      </c>
      <c r="BU310" s="29">
        <v>39473</v>
      </c>
      <c r="BW310" s="4">
        <f t="shared" si="133"/>
        <v>140909</v>
      </c>
      <c r="BX310" s="22">
        <f t="shared" si="134"/>
        <v>-0.13696247343373902</v>
      </c>
      <c r="BY310" s="202">
        <v>8279</v>
      </c>
      <c r="BZ310" s="202">
        <f t="shared" ref="BZ310:BZ315" si="137">BR310-BY310</f>
        <v>1976</v>
      </c>
      <c r="CA310" s="202">
        <f t="shared" si="135"/>
        <v>73787</v>
      </c>
      <c r="CD310" s="4">
        <f t="shared" ref="CD310:CD315" si="138">SUM(H299:H310)</f>
        <v>28627</v>
      </c>
      <c r="CE310" s="4">
        <f t="shared" ref="CE310:CE315" si="139">SUM(AN299:AN310)</f>
        <v>17890</v>
      </c>
      <c r="CF310" s="4">
        <f t="shared" ref="CF310:CF315" si="140">SUM(AT299:AT310)</f>
        <v>6721</v>
      </c>
      <c r="CG310" s="4">
        <f t="shared" si="85"/>
        <v>5732</v>
      </c>
      <c r="CH310" s="4">
        <f t="shared" si="86"/>
        <v>5521</v>
      </c>
      <c r="CZ310" s="70">
        <v>39448</v>
      </c>
      <c r="DA310" s="5">
        <f t="shared" si="117"/>
        <v>12570.027777777777</v>
      </c>
      <c r="DB310" s="5">
        <f t="shared" si="84"/>
        <v>11742.416666666666</v>
      </c>
      <c r="DC310" s="72">
        <f t="shared" si="118"/>
        <v>10255</v>
      </c>
    </row>
    <row r="311" spans="2:107" x14ac:dyDescent="0.3">
      <c r="B311" s="46">
        <v>39479</v>
      </c>
      <c r="C311" t="s">
        <v>444</v>
      </c>
      <c r="D311" s="4">
        <v>41</v>
      </c>
      <c r="E311" s="4">
        <v>271</v>
      </c>
      <c r="F311" s="4">
        <v>437</v>
      </c>
      <c r="G311" s="4">
        <v>59</v>
      </c>
      <c r="H311" s="4">
        <v>2068</v>
      </c>
      <c r="I311" s="4">
        <v>301</v>
      </c>
      <c r="J311" s="4">
        <v>49</v>
      </c>
      <c r="K311" s="4">
        <v>12</v>
      </c>
      <c r="L311" s="4">
        <v>460</v>
      </c>
      <c r="M311" s="4">
        <v>187</v>
      </c>
      <c r="N311" s="4">
        <v>189</v>
      </c>
      <c r="O311" s="4">
        <v>476</v>
      </c>
      <c r="P311" s="4">
        <v>243</v>
      </c>
      <c r="Q311" s="4">
        <v>106</v>
      </c>
      <c r="R311" s="4">
        <v>61</v>
      </c>
      <c r="S311" s="4">
        <v>86</v>
      </c>
      <c r="T311" s="4">
        <v>47</v>
      </c>
      <c r="U311" s="4">
        <v>65</v>
      </c>
      <c r="V311" s="4">
        <v>25</v>
      </c>
      <c r="W311" s="4">
        <v>95</v>
      </c>
      <c r="X311" s="4">
        <v>103</v>
      </c>
      <c r="Y311" s="4">
        <v>255</v>
      </c>
      <c r="Z311" s="4">
        <v>132</v>
      </c>
      <c r="AA311" s="4">
        <v>29</v>
      </c>
      <c r="AB311" s="4">
        <v>113</v>
      </c>
      <c r="AC311" s="4">
        <v>199</v>
      </c>
      <c r="AD311" s="4">
        <v>50</v>
      </c>
      <c r="AE311" s="4">
        <v>275</v>
      </c>
      <c r="AF311" s="4">
        <v>29</v>
      </c>
      <c r="AG311" s="4">
        <v>107</v>
      </c>
      <c r="AH311" s="4">
        <v>88</v>
      </c>
      <c r="AI311" s="4">
        <v>190</v>
      </c>
      <c r="AJ311" s="4">
        <v>183</v>
      </c>
      <c r="AK311" s="4">
        <v>26</v>
      </c>
      <c r="AL311" s="4">
        <v>154</v>
      </c>
      <c r="AM311" s="4">
        <v>86</v>
      </c>
      <c r="AN311" s="4">
        <v>1358</v>
      </c>
      <c r="AO311" s="4">
        <v>138</v>
      </c>
      <c r="AP311" s="4">
        <v>12</v>
      </c>
      <c r="AQ311" s="4">
        <v>56</v>
      </c>
      <c r="AR311" s="4">
        <v>30</v>
      </c>
      <c r="AS311" s="4">
        <v>111</v>
      </c>
      <c r="AT311" s="4">
        <v>544</v>
      </c>
      <c r="AU311" s="4">
        <v>221</v>
      </c>
      <c r="AV311" s="4">
        <v>16</v>
      </c>
      <c r="AW311" s="4">
        <v>172</v>
      </c>
      <c r="AX311" s="4">
        <v>29</v>
      </c>
      <c r="AY311" s="4">
        <v>9</v>
      </c>
      <c r="AZ311" s="4">
        <v>138</v>
      </c>
      <c r="BA311" s="4">
        <v>41</v>
      </c>
      <c r="BB311" s="4">
        <v>19</v>
      </c>
      <c r="BC311" s="4">
        <v>8</v>
      </c>
      <c r="BD311" s="4">
        <v>69</v>
      </c>
      <c r="BE311" s="4">
        <v>0</v>
      </c>
      <c r="BF311" s="4">
        <v>0</v>
      </c>
      <c r="BG311" s="4">
        <v>0</v>
      </c>
      <c r="BH311" s="4">
        <v>0</v>
      </c>
      <c r="BI311" s="4">
        <v>35</v>
      </c>
      <c r="BJ311" s="4">
        <v>0</v>
      </c>
      <c r="BK311" s="4">
        <v>7</v>
      </c>
      <c r="BL311" s="4">
        <v>0</v>
      </c>
      <c r="BM311" s="4">
        <v>0</v>
      </c>
      <c r="BN311" s="4">
        <v>0</v>
      </c>
      <c r="BO311" s="4">
        <f t="shared" si="123"/>
        <v>119</v>
      </c>
      <c r="BP311" s="4">
        <v>52</v>
      </c>
      <c r="BQ311" s="4">
        <f t="shared" si="124"/>
        <v>334</v>
      </c>
      <c r="BR311" s="27">
        <v>10696</v>
      </c>
      <c r="BS311" s="4">
        <f t="shared" si="136"/>
        <v>10696</v>
      </c>
      <c r="BT311" s="3">
        <v>0</v>
      </c>
      <c r="BU311" s="29">
        <v>39501</v>
      </c>
      <c r="BW311" s="4">
        <f t="shared" si="133"/>
        <v>140368</v>
      </c>
      <c r="BX311" s="22">
        <f t="shared" si="134"/>
        <v>-0.13498856864666331</v>
      </c>
      <c r="BY311" s="202">
        <v>6515</v>
      </c>
      <c r="BZ311" s="202">
        <f t="shared" si="137"/>
        <v>4181</v>
      </c>
      <c r="CA311" s="202">
        <f t="shared" si="135"/>
        <v>71556</v>
      </c>
      <c r="CD311" s="4">
        <f t="shared" si="138"/>
        <v>28328</v>
      </c>
      <c r="CE311" s="4">
        <f t="shared" si="139"/>
        <v>17834</v>
      </c>
      <c r="CF311" s="4">
        <f t="shared" si="140"/>
        <v>6719</v>
      </c>
      <c r="CG311" s="4">
        <f t="shared" si="85"/>
        <v>5749</v>
      </c>
      <c r="CH311" s="4">
        <f t="shared" si="86"/>
        <v>5579</v>
      </c>
      <c r="CZ311" s="70">
        <v>39479</v>
      </c>
      <c r="DA311" s="5">
        <f t="shared" si="117"/>
        <v>12594.027777777777</v>
      </c>
      <c r="DB311" s="5">
        <f t="shared" si="84"/>
        <v>11697.333333333334</v>
      </c>
      <c r="DC311" s="72">
        <f t="shared" si="118"/>
        <v>10696</v>
      </c>
    </row>
    <row r="312" spans="2:107" x14ac:dyDescent="0.3">
      <c r="B312" s="46">
        <v>39508</v>
      </c>
      <c r="C312" t="s">
        <v>445</v>
      </c>
      <c r="D312" s="4">
        <v>59</v>
      </c>
      <c r="E312" s="4">
        <v>276</v>
      </c>
      <c r="F312" s="4">
        <v>491</v>
      </c>
      <c r="G312" s="4">
        <v>83</v>
      </c>
      <c r="H312" s="4">
        <v>2496</v>
      </c>
      <c r="I312" s="4">
        <v>339</v>
      </c>
      <c r="J312" s="4">
        <v>62</v>
      </c>
      <c r="K312" s="4">
        <v>15</v>
      </c>
      <c r="L312" s="4">
        <v>537</v>
      </c>
      <c r="M312" s="4">
        <v>205</v>
      </c>
      <c r="N312" s="4">
        <v>247</v>
      </c>
      <c r="O312" s="4">
        <v>561</v>
      </c>
      <c r="P312" s="4">
        <v>272</v>
      </c>
      <c r="Q312" s="4">
        <v>119</v>
      </c>
      <c r="R312" s="4">
        <v>61</v>
      </c>
      <c r="S312" s="4">
        <v>114</v>
      </c>
      <c r="T312" s="4">
        <v>72</v>
      </c>
      <c r="U312" s="4">
        <v>74</v>
      </c>
      <c r="V312" s="4">
        <v>33</v>
      </c>
      <c r="W312" s="4">
        <v>96</v>
      </c>
      <c r="X312" s="4">
        <v>111</v>
      </c>
      <c r="Y312" s="4">
        <v>303</v>
      </c>
      <c r="Z312" s="4">
        <v>174</v>
      </c>
      <c r="AA312" s="4">
        <v>31</v>
      </c>
      <c r="AB312" s="4">
        <v>154</v>
      </c>
      <c r="AC312" s="4">
        <v>272</v>
      </c>
      <c r="AD312" s="4">
        <v>64</v>
      </c>
      <c r="AE312" s="4">
        <v>383</v>
      </c>
      <c r="AF312" s="4">
        <v>39</v>
      </c>
      <c r="AG312" s="4">
        <v>134</v>
      </c>
      <c r="AH312" s="4">
        <v>114</v>
      </c>
      <c r="AI312" s="4">
        <v>258</v>
      </c>
      <c r="AJ312" s="4">
        <v>261</v>
      </c>
      <c r="AK312" s="4">
        <v>33</v>
      </c>
      <c r="AL312" s="4">
        <v>175</v>
      </c>
      <c r="AM312" s="4">
        <v>112</v>
      </c>
      <c r="AN312" s="4">
        <v>1673</v>
      </c>
      <c r="AO312" s="4">
        <v>168</v>
      </c>
      <c r="AP312" s="4">
        <v>17</v>
      </c>
      <c r="AQ312" s="4">
        <v>61</v>
      </c>
      <c r="AR312" s="4">
        <v>37</v>
      </c>
      <c r="AS312" s="4">
        <v>160</v>
      </c>
      <c r="AT312" s="4">
        <v>649</v>
      </c>
      <c r="AU312" s="4">
        <v>230</v>
      </c>
      <c r="AV312" s="4">
        <v>12</v>
      </c>
      <c r="AW312" s="4">
        <v>207</v>
      </c>
      <c r="AX312" s="4">
        <v>33</v>
      </c>
      <c r="AY312" s="4">
        <v>16</v>
      </c>
      <c r="AZ312" s="4">
        <v>168</v>
      </c>
      <c r="BA312" s="4">
        <v>60</v>
      </c>
      <c r="BB312" s="4">
        <v>31</v>
      </c>
      <c r="BC312" s="4">
        <v>11</v>
      </c>
      <c r="BD312" s="4">
        <v>58</v>
      </c>
      <c r="BE312" s="4">
        <v>0</v>
      </c>
      <c r="BF312" s="4">
        <v>0</v>
      </c>
      <c r="BG312" s="4">
        <v>1</v>
      </c>
      <c r="BH312" s="4">
        <v>1</v>
      </c>
      <c r="BI312" s="4">
        <v>39</v>
      </c>
      <c r="BJ312" s="4">
        <v>1</v>
      </c>
      <c r="BK312" s="4">
        <v>5</v>
      </c>
      <c r="BL312" s="4">
        <v>2</v>
      </c>
      <c r="BM312" s="4">
        <v>0</v>
      </c>
      <c r="BN312" s="4">
        <v>0</v>
      </c>
      <c r="BO312" s="4">
        <f t="shared" si="123"/>
        <v>118</v>
      </c>
      <c r="BP312" s="4">
        <v>85</v>
      </c>
      <c r="BQ312" s="4">
        <f t="shared" si="124"/>
        <v>440</v>
      </c>
      <c r="BR312" s="27">
        <v>12995</v>
      </c>
      <c r="BS312" s="4">
        <f t="shared" si="136"/>
        <v>12995</v>
      </c>
      <c r="BT312" s="3">
        <v>0</v>
      </c>
      <c r="BU312" s="29">
        <v>39536</v>
      </c>
      <c r="BW312" s="4">
        <f t="shared" ref="BW312:BW317" si="141">SUM(BR301:BR312)</f>
        <v>138998</v>
      </c>
      <c r="BX312" s="22">
        <f t="shared" ref="BX312:BX317" si="142">(BW312/BW300)-1</f>
        <v>-0.13740846468909018</v>
      </c>
      <c r="BY312" s="202">
        <v>6308</v>
      </c>
      <c r="BZ312" s="202">
        <f t="shared" si="137"/>
        <v>6687</v>
      </c>
      <c r="CA312" s="202">
        <f t="shared" ref="CA312:CA317" si="143">SUM(BZ301:BZ312)</f>
        <v>68805</v>
      </c>
      <c r="CD312" s="4">
        <f t="shared" si="138"/>
        <v>27911</v>
      </c>
      <c r="CE312" s="4">
        <f t="shared" si="139"/>
        <v>17680</v>
      </c>
      <c r="CF312" s="4">
        <f t="shared" si="140"/>
        <v>6690</v>
      </c>
      <c r="CG312" s="4">
        <f t="shared" si="85"/>
        <v>5650</v>
      </c>
      <c r="CH312" s="4">
        <f t="shared" si="86"/>
        <v>5614</v>
      </c>
      <c r="CZ312" s="70">
        <v>39508</v>
      </c>
      <c r="DA312" s="5">
        <f t="shared" si="117"/>
        <v>12664.777777777777</v>
      </c>
      <c r="DB312" s="5">
        <f t="shared" si="84"/>
        <v>11583.166666666666</v>
      </c>
      <c r="DC312" s="72">
        <f t="shared" si="118"/>
        <v>12995</v>
      </c>
    </row>
    <row r="313" spans="2:107" x14ac:dyDescent="0.3">
      <c r="B313" s="46">
        <v>39539</v>
      </c>
      <c r="C313" t="s">
        <v>446</v>
      </c>
      <c r="D313" s="4">
        <v>43</v>
      </c>
      <c r="E313" s="4">
        <v>241</v>
      </c>
      <c r="F313" s="4">
        <v>415</v>
      </c>
      <c r="G313" s="4">
        <v>39</v>
      </c>
      <c r="H313" s="4">
        <v>1953</v>
      </c>
      <c r="I313" s="4">
        <v>269</v>
      </c>
      <c r="J313" s="4">
        <v>54</v>
      </c>
      <c r="K313" s="4">
        <v>8</v>
      </c>
      <c r="L313" s="4">
        <v>420</v>
      </c>
      <c r="M313" s="4">
        <v>157</v>
      </c>
      <c r="N313" s="4">
        <v>171</v>
      </c>
      <c r="O313" s="4">
        <v>434</v>
      </c>
      <c r="P313" s="4">
        <v>186</v>
      </c>
      <c r="Q313" s="4">
        <v>82</v>
      </c>
      <c r="R313" s="4">
        <v>67</v>
      </c>
      <c r="S313" s="4">
        <v>83</v>
      </c>
      <c r="T313" s="4">
        <v>42</v>
      </c>
      <c r="U313" s="4">
        <v>62</v>
      </c>
      <c r="V313" s="4">
        <v>19</v>
      </c>
      <c r="W313" s="4">
        <v>86</v>
      </c>
      <c r="X313" s="4">
        <v>115</v>
      </c>
      <c r="Y313" s="4">
        <v>253</v>
      </c>
      <c r="Z313" s="4">
        <v>123</v>
      </c>
      <c r="AA313" s="4">
        <v>28</v>
      </c>
      <c r="AB313" s="4">
        <v>116</v>
      </c>
      <c r="AC313" s="4">
        <v>194</v>
      </c>
      <c r="AD313" s="4">
        <v>47</v>
      </c>
      <c r="AE313" s="4">
        <v>292</v>
      </c>
      <c r="AF313" s="4">
        <v>17</v>
      </c>
      <c r="AG313" s="4">
        <v>98</v>
      </c>
      <c r="AH313" s="4">
        <v>103</v>
      </c>
      <c r="AI313" s="4">
        <v>190</v>
      </c>
      <c r="AJ313" s="4">
        <v>186</v>
      </c>
      <c r="AK313" s="4">
        <v>26</v>
      </c>
      <c r="AL313" s="4">
        <v>146</v>
      </c>
      <c r="AM313" s="4">
        <v>70</v>
      </c>
      <c r="AN313" s="4">
        <v>1200</v>
      </c>
      <c r="AO313" s="4">
        <v>129</v>
      </c>
      <c r="AP313" s="4">
        <v>12</v>
      </c>
      <c r="AQ313" s="4">
        <v>52</v>
      </c>
      <c r="AR313" s="4">
        <v>25</v>
      </c>
      <c r="AS313" s="4">
        <v>118</v>
      </c>
      <c r="AT313" s="4">
        <v>472</v>
      </c>
      <c r="AU313" s="4">
        <v>158</v>
      </c>
      <c r="AV313" s="4">
        <v>13</v>
      </c>
      <c r="AW313" s="4">
        <v>146</v>
      </c>
      <c r="AX313" s="4">
        <v>22</v>
      </c>
      <c r="AY313" s="4">
        <v>12</v>
      </c>
      <c r="AZ313" s="4">
        <v>117</v>
      </c>
      <c r="BA313" s="4">
        <v>34</v>
      </c>
      <c r="BB313" s="4">
        <v>18</v>
      </c>
      <c r="BC313" s="4">
        <v>11</v>
      </c>
      <c r="BD313" s="4">
        <v>78</v>
      </c>
      <c r="BE313" s="4">
        <v>0</v>
      </c>
      <c r="BF313" s="4">
        <v>0</v>
      </c>
      <c r="BG313" s="4">
        <v>0</v>
      </c>
      <c r="BH313" s="4">
        <v>1</v>
      </c>
      <c r="BI313" s="4">
        <v>26</v>
      </c>
      <c r="BJ313" s="4">
        <v>0</v>
      </c>
      <c r="BK313" s="4">
        <v>6</v>
      </c>
      <c r="BL313" s="4">
        <v>3</v>
      </c>
      <c r="BM313" s="4">
        <v>0</v>
      </c>
      <c r="BN313" s="4">
        <v>0</v>
      </c>
      <c r="BO313" s="4">
        <f t="shared" si="123"/>
        <v>125</v>
      </c>
      <c r="BP313" s="4">
        <v>64</v>
      </c>
      <c r="BQ313" s="4">
        <f t="shared" si="124"/>
        <v>349</v>
      </c>
      <c r="BR313" s="27">
        <v>9901</v>
      </c>
      <c r="BS313" s="4">
        <f t="shared" si="136"/>
        <v>9901</v>
      </c>
      <c r="BT313" s="3">
        <v>0</v>
      </c>
      <c r="BU313" s="29">
        <v>39564</v>
      </c>
      <c r="BW313" s="4">
        <f t="shared" si="141"/>
        <v>137471</v>
      </c>
      <c r="BX313" s="22">
        <f t="shared" si="142"/>
        <v>-0.14539972647022259</v>
      </c>
      <c r="BY313" s="202">
        <v>3844</v>
      </c>
      <c r="BZ313" s="202">
        <f t="shared" si="137"/>
        <v>6057</v>
      </c>
      <c r="CA313" s="202">
        <f t="shared" si="143"/>
        <v>67653</v>
      </c>
      <c r="CD313" s="4">
        <f t="shared" si="138"/>
        <v>27543</v>
      </c>
      <c r="CE313" s="4">
        <f t="shared" si="139"/>
        <v>17512</v>
      </c>
      <c r="CF313" s="4">
        <f t="shared" si="140"/>
        <v>6656</v>
      </c>
      <c r="CG313" s="4">
        <f t="shared" si="85"/>
        <v>5612</v>
      </c>
      <c r="CH313" s="4">
        <f t="shared" si="86"/>
        <v>5635</v>
      </c>
      <c r="CZ313" s="70">
        <v>39539</v>
      </c>
      <c r="DA313" s="5">
        <f t="shared" si="117"/>
        <v>12592.083333333334</v>
      </c>
      <c r="DB313" s="5">
        <f t="shared" si="84"/>
        <v>11455.916666666666</v>
      </c>
      <c r="DC313" s="72">
        <f t="shared" si="118"/>
        <v>9901</v>
      </c>
    </row>
    <row r="314" spans="2:107" x14ac:dyDescent="0.3">
      <c r="B314" s="46">
        <v>39569</v>
      </c>
      <c r="C314" t="s">
        <v>447</v>
      </c>
      <c r="D314" s="4">
        <v>47</v>
      </c>
      <c r="E314" s="4">
        <v>311</v>
      </c>
      <c r="F314" s="4">
        <v>536</v>
      </c>
      <c r="G314" s="4">
        <v>60</v>
      </c>
      <c r="H314" s="4">
        <v>2385</v>
      </c>
      <c r="I314" s="4">
        <v>323</v>
      </c>
      <c r="J314" s="4">
        <v>52</v>
      </c>
      <c r="K314" s="4">
        <v>9</v>
      </c>
      <c r="L314" s="4">
        <v>498</v>
      </c>
      <c r="M314" s="4">
        <v>217</v>
      </c>
      <c r="N314" s="4">
        <v>187</v>
      </c>
      <c r="O314" s="4">
        <v>562</v>
      </c>
      <c r="P314" s="4">
        <v>217</v>
      </c>
      <c r="Q314" s="4">
        <v>132</v>
      </c>
      <c r="R314" s="4">
        <v>73</v>
      </c>
      <c r="S314" s="4">
        <v>120</v>
      </c>
      <c r="T314" s="4">
        <v>64</v>
      </c>
      <c r="U314" s="4">
        <v>81</v>
      </c>
      <c r="V314" s="4">
        <v>43</v>
      </c>
      <c r="W314" s="4">
        <v>84</v>
      </c>
      <c r="X314" s="4">
        <v>107</v>
      </c>
      <c r="Y314" s="4">
        <v>256</v>
      </c>
      <c r="Z314" s="4">
        <v>160</v>
      </c>
      <c r="AA314" s="4">
        <v>46</v>
      </c>
      <c r="AB314" s="4">
        <v>125</v>
      </c>
      <c r="AC314" s="4">
        <v>221</v>
      </c>
      <c r="AD314" s="4">
        <v>60</v>
      </c>
      <c r="AE314" s="4">
        <v>342</v>
      </c>
      <c r="AF314" s="4">
        <v>31</v>
      </c>
      <c r="AG314" s="4">
        <v>118</v>
      </c>
      <c r="AH314" s="4">
        <v>108</v>
      </c>
      <c r="AI314" s="4">
        <v>221</v>
      </c>
      <c r="AJ314" s="4">
        <v>217</v>
      </c>
      <c r="AK314" s="4">
        <v>35</v>
      </c>
      <c r="AL314" s="4">
        <v>190</v>
      </c>
      <c r="AM314" s="4">
        <v>96</v>
      </c>
      <c r="AN314" s="4">
        <v>1539</v>
      </c>
      <c r="AO314" s="4">
        <v>138</v>
      </c>
      <c r="AP314" s="4">
        <v>18</v>
      </c>
      <c r="AQ314" s="4">
        <v>57</v>
      </c>
      <c r="AR314" s="4">
        <v>57</v>
      </c>
      <c r="AS314" s="4">
        <v>135</v>
      </c>
      <c r="AT314" s="4">
        <v>542</v>
      </c>
      <c r="AU314" s="4">
        <v>204</v>
      </c>
      <c r="AV314" s="4">
        <v>17</v>
      </c>
      <c r="AW314" s="4">
        <v>195</v>
      </c>
      <c r="AX314" s="4">
        <v>19</v>
      </c>
      <c r="AY314" s="4">
        <v>8</v>
      </c>
      <c r="AZ314" s="4">
        <v>160</v>
      </c>
      <c r="BA314" s="4">
        <v>46</v>
      </c>
      <c r="BB314" s="4">
        <v>28</v>
      </c>
      <c r="BC314" s="4">
        <v>8</v>
      </c>
      <c r="BD314" s="4">
        <v>94</v>
      </c>
      <c r="BE314" s="4">
        <v>0</v>
      </c>
      <c r="BF314" s="4">
        <v>0</v>
      </c>
      <c r="BG314" s="4">
        <v>0</v>
      </c>
      <c r="BH314" s="4">
        <v>0</v>
      </c>
      <c r="BI314" s="4">
        <v>40</v>
      </c>
      <c r="BJ314" s="4">
        <v>0</v>
      </c>
      <c r="BK314" s="4">
        <v>12</v>
      </c>
      <c r="BL314" s="4">
        <v>0</v>
      </c>
      <c r="BM314" s="4">
        <v>0</v>
      </c>
      <c r="BN314" s="4">
        <v>0</v>
      </c>
      <c r="BO314" s="4">
        <f t="shared" si="123"/>
        <v>154</v>
      </c>
      <c r="BP314" s="4">
        <v>67</v>
      </c>
      <c r="BQ314" s="4">
        <f t="shared" si="124"/>
        <v>413</v>
      </c>
      <c r="BR314" s="27">
        <v>12131</v>
      </c>
      <c r="BS314" s="4">
        <f t="shared" si="136"/>
        <v>12131</v>
      </c>
      <c r="BT314" s="3">
        <v>0</v>
      </c>
      <c r="BU314" s="29">
        <v>39599</v>
      </c>
      <c r="BW314" s="4">
        <f t="shared" si="141"/>
        <v>139453</v>
      </c>
      <c r="BX314" s="22">
        <f t="shared" si="142"/>
        <v>-0.12641496432441912</v>
      </c>
      <c r="BY314" s="202">
        <v>3706</v>
      </c>
      <c r="BZ314" s="202">
        <f t="shared" si="137"/>
        <v>8425</v>
      </c>
      <c r="CA314" s="202">
        <f t="shared" si="143"/>
        <v>71893</v>
      </c>
      <c r="CD314" s="4">
        <f t="shared" si="138"/>
        <v>27856</v>
      </c>
      <c r="CE314" s="4">
        <f t="shared" si="139"/>
        <v>17754</v>
      </c>
      <c r="CF314" s="4">
        <f t="shared" si="140"/>
        <v>6705</v>
      </c>
      <c r="CG314" s="4">
        <f t="shared" si="85"/>
        <v>5774</v>
      </c>
      <c r="CH314" s="4">
        <f t="shared" si="86"/>
        <v>5798</v>
      </c>
      <c r="CZ314" s="70">
        <v>39569</v>
      </c>
      <c r="DA314" s="5">
        <f t="shared" si="117"/>
        <v>12659.361111111111</v>
      </c>
      <c r="DB314" s="5">
        <f t="shared" si="84"/>
        <v>11621.083333333334</v>
      </c>
      <c r="DC314" s="72">
        <f t="shared" si="118"/>
        <v>12131</v>
      </c>
    </row>
    <row r="315" spans="2:107" x14ac:dyDescent="0.3">
      <c r="B315" s="45">
        <v>39600</v>
      </c>
      <c r="C315" t="s">
        <v>448</v>
      </c>
      <c r="D315" s="4">
        <v>76</v>
      </c>
      <c r="E315" s="4">
        <v>221</v>
      </c>
      <c r="F315" s="4">
        <v>524</v>
      </c>
      <c r="G315" s="4">
        <v>64</v>
      </c>
      <c r="H315" s="4">
        <v>2034</v>
      </c>
      <c r="I315" s="4">
        <v>289</v>
      </c>
      <c r="J315" s="4">
        <v>49</v>
      </c>
      <c r="K315" s="4">
        <v>12</v>
      </c>
      <c r="L315" s="4">
        <v>427</v>
      </c>
      <c r="M315" s="4">
        <v>201</v>
      </c>
      <c r="N315" s="4">
        <v>177</v>
      </c>
      <c r="O315" s="4">
        <v>462</v>
      </c>
      <c r="P315" s="4">
        <v>220</v>
      </c>
      <c r="Q315" s="4">
        <v>106</v>
      </c>
      <c r="R315" s="4">
        <v>61</v>
      </c>
      <c r="S315" s="4">
        <v>86</v>
      </c>
      <c r="T315" s="4">
        <v>68</v>
      </c>
      <c r="U315" s="4">
        <v>74</v>
      </c>
      <c r="V315" s="4">
        <v>38</v>
      </c>
      <c r="W315" s="4">
        <v>87</v>
      </c>
      <c r="X315" s="4">
        <v>122</v>
      </c>
      <c r="Y315" s="4">
        <v>289</v>
      </c>
      <c r="Z315" s="4">
        <v>156</v>
      </c>
      <c r="AA315" s="4">
        <v>42</v>
      </c>
      <c r="AB315" s="4">
        <v>129</v>
      </c>
      <c r="AC315" s="4">
        <v>223</v>
      </c>
      <c r="AD315" s="4">
        <v>56</v>
      </c>
      <c r="AE315" s="4">
        <v>295</v>
      </c>
      <c r="AF315" s="4">
        <v>29</v>
      </c>
      <c r="AG315" s="4">
        <v>90</v>
      </c>
      <c r="AH315" s="4">
        <v>90</v>
      </c>
      <c r="AI315" s="4">
        <v>205</v>
      </c>
      <c r="AJ315" s="4">
        <v>197</v>
      </c>
      <c r="AK315" s="4">
        <v>30</v>
      </c>
      <c r="AL315" s="4">
        <v>164</v>
      </c>
      <c r="AM315" s="4">
        <v>115</v>
      </c>
      <c r="AN315" s="4">
        <v>1442</v>
      </c>
      <c r="AO315" s="4">
        <v>158</v>
      </c>
      <c r="AP315" s="4">
        <v>19</v>
      </c>
      <c r="AQ315" s="4">
        <v>46</v>
      </c>
      <c r="AR315" s="4">
        <v>47</v>
      </c>
      <c r="AS315" s="4">
        <v>123</v>
      </c>
      <c r="AT315" s="4">
        <v>497</v>
      </c>
      <c r="AU315" s="4">
        <v>207</v>
      </c>
      <c r="AV315" s="4">
        <v>11</v>
      </c>
      <c r="AW315" s="4">
        <v>209</v>
      </c>
      <c r="AX315" s="4">
        <v>4</v>
      </c>
      <c r="AY315" s="4">
        <v>11</v>
      </c>
      <c r="AZ315" s="4">
        <v>149</v>
      </c>
      <c r="BA315" s="4">
        <v>35</v>
      </c>
      <c r="BB315" s="4">
        <v>20</v>
      </c>
      <c r="BC315" s="4">
        <v>10</v>
      </c>
      <c r="BD315" s="4">
        <v>73</v>
      </c>
      <c r="BE315" s="4">
        <v>0</v>
      </c>
      <c r="BF315" s="4">
        <v>0</v>
      </c>
      <c r="BG315" s="4">
        <v>1</v>
      </c>
      <c r="BH315" s="4">
        <v>0</v>
      </c>
      <c r="BI315" s="4">
        <v>18</v>
      </c>
      <c r="BJ315" s="4">
        <v>0</v>
      </c>
      <c r="BK315" s="4">
        <v>8</v>
      </c>
      <c r="BL315" s="4">
        <v>0</v>
      </c>
      <c r="BM315" s="4">
        <v>0</v>
      </c>
      <c r="BN315" s="4">
        <v>0</v>
      </c>
      <c r="BO315" s="4">
        <f t="shared" si="123"/>
        <v>110</v>
      </c>
      <c r="BP315" s="4">
        <v>43</v>
      </c>
      <c r="BQ315" s="4">
        <f t="shared" si="124"/>
        <v>381</v>
      </c>
      <c r="BR315" s="27">
        <v>11020</v>
      </c>
      <c r="BS315" s="4">
        <f t="shared" si="136"/>
        <v>11020</v>
      </c>
      <c r="BT315" s="3">
        <v>0</v>
      </c>
      <c r="BU315" s="29">
        <v>39627</v>
      </c>
      <c r="BW315" s="4">
        <f t="shared" si="141"/>
        <v>137680</v>
      </c>
      <c r="BX315" s="22">
        <f t="shared" si="142"/>
        <v>-0.13801307255014905</v>
      </c>
      <c r="BY315" s="202">
        <v>6167</v>
      </c>
      <c r="BZ315" s="202">
        <f t="shared" si="137"/>
        <v>4853</v>
      </c>
      <c r="CA315" s="202">
        <f t="shared" si="143"/>
        <v>69909</v>
      </c>
      <c r="CD315" s="4">
        <f t="shared" si="138"/>
        <v>27287</v>
      </c>
      <c r="CE315" s="4">
        <f t="shared" si="139"/>
        <v>17589</v>
      </c>
      <c r="CF315" s="4">
        <f t="shared" si="140"/>
        <v>6593</v>
      </c>
      <c r="CG315" s="4">
        <f t="shared" si="85"/>
        <v>5717</v>
      </c>
      <c r="CH315" s="4">
        <f t="shared" si="86"/>
        <v>5745</v>
      </c>
      <c r="CZ315" s="70">
        <v>39600</v>
      </c>
      <c r="DA315" s="5">
        <f t="shared" si="117"/>
        <v>12667.833333333334</v>
      </c>
      <c r="DB315" s="5">
        <f t="shared" si="84"/>
        <v>11473.333333333334</v>
      </c>
      <c r="DC315" s="72">
        <f t="shared" si="118"/>
        <v>11020</v>
      </c>
    </row>
    <row r="316" spans="2:107" x14ac:dyDescent="0.3">
      <c r="B316" s="45">
        <v>39630</v>
      </c>
      <c r="C316" t="s">
        <v>462</v>
      </c>
      <c r="D316" s="4">
        <v>58</v>
      </c>
      <c r="E316" s="4">
        <v>237</v>
      </c>
      <c r="F316" s="4">
        <v>492</v>
      </c>
      <c r="G316" s="4">
        <v>59</v>
      </c>
      <c r="H316" s="4">
        <v>2289</v>
      </c>
      <c r="I316" s="4">
        <v>295</v>
      </c>
      <c r="J316" s="4">
        <v>62</v>
      </c>
      <c r="K316" s="4">
        <v>9</v>
      </c>
      <c r="L316" s="4">
        <v>507</v>
      </c>
      <c r="M316" s="4">
        <v>204</v>
      </c>
      <c r="N316" s="4">
        <v>175</v>
      </c>
      <c r="O316" s="4">
        <v>449</v>
      </c>
      <c r="P316" s="4">
        <v>265</v>
      </c>
      <c r="Q316" s="4">
        <v>97</v>
      </c>
      <c r="R316" s="4">
        <v>75</v>
      </c>
      <c r="S316" s="4">
        <v>109</v>
      </c>
      <c r="T316" s="4">
        <v>56</v>
      </c>
      <c r="U316" s="4">
        <v>77</v>
      </c>
      <c r="V316" s="4">
        <v>34</v>
      </c>
      <c r="W316" s="4">
        <v>130</v>
      </c>
      <c r="X316" s="4">
        <v>105</v>
      </c>
      <c r="Y316" s="4">
        <v>274</v>
      </c>
      <c r="Z316" s="4">
        <v>147</v>
      </c>
      <c r="AA316" s="4">
        <v>35</v>
      </c>
      <c r="AB316" s="4">
        <v>155</v>
      </c>
      <c r="AC316" s="4">
        <v>215</v>
      </c>
      <c r="AD316" s="4">
        <v>59</v>
      </c>
      <c r="AE316" s="4">
        <v>291</v>
      </c>
      <c r="AF316" s="4">
        <v>28</v>
      </c>
      <c r="AG316" s="4">
        <v>102</v>
      </c>
      <c r="AH316" s="4">
        <v>104</v>
      </c>
      <c r="AI316" s="4">
        <v>237</v>
      </c>
      <c r="AJ316" s="4">
        <v>228</v>
      </c>
      <c r="AK316" s="4">
        <v>43</v>
      </c>
      <c r="AL316" s="4">
        <v>203</v>
      </c>
      <c r="AM316" s="4">
        <v>88</v>
      </c>
      <c r="AN316" s="4">
        <v>1512</v>
      </c>
      <c r="AO316" s="4">
        <v>153</v>
      </c>
      <c r="AP316" s="4">
        <v>22</v>
      </c>
      <c r="AQ316" s="4">
        <v>57</v>
      </c>
      <c r="AR316" s="4">
        <v>34</v>
      </c>
      <c r="AS316" s="4">
        <v>166</v>
      </c>
      <c r="AT316" s="4">
        <v>519</v>
      </c>
      <c r="AU316" s="4">
        <v>226</v>
      </c>
      <c r="AV316" s="4">
        <v>23</v>
      </c>
      <c r="AW316" s="4">
        <v>206</v>
      </c>
      <c r="AX316" s="4">
        <v>4</v>
      </c>
      <c r="AY316" s="4">
        <v>8</v>
      </c>
      <c r="AZ316" s="4">
        <v>158</v>
      </c>
      <c r="BA316" s="4">
        <v>51</v>
      </c>
      <c r="BB316" s="4">
        <v>40</v>
      </c>
      <c r="BC316" s="4">
        <v>9</v>
      </c>
      <c r="BD316" s="4">
        <v>66</v>
      </c>
      <c r="BE316" s="4">
        <v>0</v>
      </c>
      <c r="BF316" s="4">
        <v>0</v>
      </c>
      <c r="BG316" s="4">
        <v>0</v>
      </c>
      <c r="BH316" s="4">
        <v>2</v>
      </c>
      <c r="BI316" s="4">
        <v>27</v>
      </c>
      <c r="BJ316" s="4">
        <v>0</v>
      </c>
      <c r="BK316" s="4">
        <v>7</v>
      </c>
      <c r="BL316" s="4">
        <v>0</v>
      </c>
      <c r="BM316" s="4">
        <v>0</v>
      </c>
      <c r="BN316" s="4">
        <v>0</v>
      </c>
      <c r="BO316" s="4">
        <f t="shared" si="123"/>
        <v>111</v>
      </c>
      <c r="BP316" s="4">
        <v>58</v>
      </c>
      <c r="BQ316" s="4">
        <f t="shared" si="124"/>
        <v>361</v>
      </c>
      <c r="BR316" s="27">
        <v>11702</v>
      </c>
      <c r="BS316" s="4">
        <f t="shared" ref="BS316:BS325" si="144">SUM(D316:BQ316)-BO316</f>
        <v>11702</v>
      </c>
      <c r="BT316" s="3">
        <v>0</v>
      </c>
      <c r="BU316" s="29">
        <v>39655</v>
      </c>
      <c r="BW316" s="4">
        <f t="shared" si="141"/>
        <v>139120</v>
      </c>
      <c r="BX316" s="22">
        <f t="shared" si="142"/>
        <v>-9.2516128190576863E-2</v>
      </c>
      <c r="BY316" s="202">
        <v>7204</v>
      </c>
      <c r="BZ316" s="202">
        <f t="shared" ref="BZ316:BZ321" si="145">BR316-BY316</f>
        <v>4498</v>
      </c>
      <c r="CA316" s="202">
        <f t="shared" si="143"/>
        <v>71763</v>
      </c>
      <c r="CD316" s="4">
        <f t="shared" ref="CD316:CD321" si="146">SUM(H305:H316)</f>
        <v>27495</v>
      </c>
      <c r="CE316" s="4">
        <f t="shared" ref="CE316:CE321" si="147">SUM(AN305:AN316)</f>
        <v>17834</v>
      </c>
      <c r="CF316" s="4">
        <f t="shared" ref="CF316:CF321" si="148">SUM(AT305:AT316)</f>
        <v>6623</v>
      </c>
      <c r="CG316" s="4">
        <f t="shared" si="85"/>
        <v>5761</v>
      </c>
      <c r="CH316" s="4">
        <f t="shared" si="86"/>
        <v>5807</v>
      </c>
      <c r="CZ316" s="70">
        <v>39630</v>
      </c>
      <c r="DA316" s="5">
        <f t="shared" si="117"/>
        <v>12564.833333333334</v>
      </c>
      <c r="DB316" s="5">
        <f t="shared" si="84"/>
        <v>11593.333333333334</v>
      </c>
      <c r="DC316" s="72">
        <f t="shared" si="118"/>
        <v>11702</v>
      </c>
    </row>
    <row r="317" spans="2:107" x14ac:dyDescent="0.3">
      <c r="B317" s="46">
        <v>39661</v>
      </c>
      <c r="C317" t="s">
        <v>438</v>
      </c>
      <c r="D317" s="4">
        <v>91</v>
      </c>
      <c r="E317" s="4">
        <v>295</v>
      </c>
      <c r="F317" s="4">
        <v>622</v>
      </c>
      <c r="G317" s="4">
        <v>79</v>
      </c>
      <c r="H317" s="4">
        <v>2992</v>
      </c>
      <c r="I317" s="4">
        <v>416</v>
      </c>
      <c r="J317" s="4">
        <v>96</v>
      </c>
      <c r="K317" s="4">
        <v>21</v>
      </c>
      <c r="L317" s="4">
        <v>596</v>
      </c>
      <c r="M317" s="4">
        <v>297</v>
      </c>
      <c r="N317" s="4">
        <v>264</v>
      </c>
      <c r="O317" s="4">
        <v>614</v>
      </c>
      <c r="P317" s="4">
        <v>311</v>
      </c>
      <c r="Q317" s="4">
        <v>129</v>
      </c>
      <c r="R317" s="4">
        <v>98</v>
      </c>
      <c r="S317" s="4">
        <v>126</v>
      </c>
      <c r="T317" s="4">
        <v>59</v>
      </c>
      <c r="U317" s="4">
        <v>103</v>
      </c>
      <c r="V317" s="4">
        <v>46</v>
      </c>
      <c r="W317" s="4">
        <v>154</v>
      </c>
      <c r="X317" s="4">
        <v>153</v>
      </c>
      <c r="Y317" s="4">
        <v>303</v>
      </c>
      <c r="Z317" s="4">
        <v>186</v>
      </c>
      <c r="AA317" s="4">
        <v>47</v>
      </c>
      <c r="AB317" s="4">
        <v>199</v>
      </c>
      <c r="AC317" s="4">
        <v>297</v>
      </c>
      <c r="AD317" s="4">
        <v>83</v>
      </c>
      <c r="AE317" s="4">
        <v>392</v>
      </c>
      <c r="AF317" s="4">
        <v>29</v>
      </c>
      <c r="AG317" s="4">
        <v>127</v>
      </c>
      <c r="AH317" s="4">
        <v>118</v>
      </c>
      <c r="AI317" s="4">
        <v>327</v>
      </c>
      <c r="AJ317" s="4">
        <v>289</v>
      </c>
      <c r="AK317" s="4">
        <v>48</v>
      </c>
      <c r="AL317" s="4">
        <v>239</v>
      </c>
      <c r="AM317" s="4">
        <v>144</v>
      </c>
      <c r="AN317" s="4">
        <v>1935</v>
      </c>
      <c r="AO317" s="4">
        <v>217</v>
      </c>
      <c r="AP317" s="4">
        <v>23</v>
      </c>
      <c r="AQ317" s="4">
        <v>85</v>
      </c>
      <c r="AR317" s="4">
        <v>46</v>
      </c>
      <c r="AS317" s="4">
        <v>182</v>
      </c>
      <c r="AT317" s="4">
        <v>715</v>
      </c>
      <c r="AU317" s="4">
        <v>309</v>
      </c>
      <c r="AV317" s="4">
        <v>29</v>
      </c>
      <c r="AW317" s="4">
        <v>292</v>
      </c>
      <c r="AX317" s="4">
        <v>12</v>
      </c>
      <c r="AY317" s="4">
        <v>11</v>
      </c>
      <c r="AZ317" s="4">
        <v>204</v>
      </c>
      <c r="BA317" s="4">
        <v>66</v>
      </c>
      <c r="BB317" s="4">
        <v>26</v>
      </c>
      <c r="BC317" s="4">
        <v>17</v>
      </c>
      <c r="BD317" s="4">
        <v>80</v>
      </c>
      <c r="BE317" s="4">
        <v>0</v>
      </c>
      <c r="BF317" s="4">
        <v>0</v>
      </c>
      <c r="BG317" s="4">
        <v>0</v>
      </c>
      <c r="BH317" s="4">
        <v>1</v>
      </c>
      <c r="BI317" s="4">
        <v>30</v>
      </c>
      <c r="BJ317" s="4">
        <v>0</v>
      </c>
      <c r="BK317" s="4">
        <v>7</v>
      </c>
      <c r="BL317" s="4">
        <v>1</v>
      </c>
      <c r="BM317" s="4">
        <v>0</v>
      </c>
      <c r="BN317" s="4">
        <v>0</v>
      </c>
      <c r="BO317" s="4">
        <f t="shared" si="123"/>
        <v>136</v>
      </c>
      <c r="BP317" s="4">
        <v>125</v>
      </c>
      <c r="BQ317" s="4">
        <f t="shared" si="124"/>
        <v>430</v>
      </c>
      <c r="BR317" s="27">
        <v>15233</v>
      </c>
      <c r="BS317" s="4">
        <f t="shared" si="144"/>
        <v>15233</v>
      </c>
      <c r="BT317" s="3">
        <v>0</v>
      </c>
      <c r="BU317" s="29">
        <v>39690</v>
      </c>
      <c r="BW317" s="4">
        <f t="shared" si="141"/>
        <v>142612</v>
      </c>
      <c r="BX317" s="22">
        <f t="shared" si="142"/>
        <v>-4.8866539059217451E-2</v>
      </c>
      <c r="BY317" s="202">
        <v>6109</v>
      </c>
      <c r="BZ317" s="202">
        <f t="shared" si="145"/>
        <v>9124</v>
      </c>
      <c r="CA317" s="202">
        <f t="shared" si="143"/>
        <v>74555</v>
      </c>
      <c r="CD317" s="4">
        <f t="shared" si="146"/>
        <v>28018</v>
      </c>
      <c r="CE317" s="4">
        <f t="shared" si="147"/>
        <v>18309</v>
      </c>
      <c r="CF317" s="4">
        <f t="shared" si="148"/>
        <v>6789</v>
      </c>
      <c r="CG317" s="4">
        <f t="shared" si="85"/>
        <v>5867</v>
      </c>
      <c r="CH317" s="4">
        <f t="shared" si="86"/>
        <v>5982</v>
      </c>
      <c r="CZ317" s="70">
        <v>39661</v>
      </c>
      <c r="DA317" s="5">
        <f t="shared" si="117"/>
        <v>12611</v>
      </c>
      <c r="DB317" s="5">
        <f t="shared" si="84"/>
        <v>11884.333333333334</v>
      </c>
      <c r="DC317" s="72">
        <f t="shared" si="118"/>
        <v>15233</v>
      </c>
    </row>
    <row r="318" spans="2:107" x14ac:dyDescent="0.3">
      <c r="B318" s="49">
        <v>39692</v>
      </c>
      <c r="C318" t="s">
        <v>439</v>
      </c>
      <c r="D318" s="4">
        <v>64</v>
      </c>
      <c r="E318" s="4">
        <v>309</v>
      </c>
      <c r="F318" s="4">
        <v>582</v>
      </c>
      <c r="G318" s="4">
        <v>72</v>
      </c>
      <c r="H318" s="4">
        <v>2598</v>
      </c>
      <c r="I318" s="4">
        <v>394</v>
      </c>
      <c r="J318" s="4">
        <v>80</v>
      </c>
      <c r="K318" s="4">
        <v>18</v>
      </c>
      <c r="L318" s="4">
        <v>565</v>
      </c>
      <c r="M318" s="4">
        <v>250</v>
      </c>
      <c r="N318" s="4">
        <v>217</v>
      </c>
      <c r="O318" s="4">
        <v>577</v>
      </c>
      <c r="P318" s="4">
        <v>340</v>
      </c>
      <c r="Q318" s="4">
        <v>119</v>
      </c>
      <c r="R318" s="4">
        <v>92</v>
      </c>
      <c r="S318" s="4">
        <v>137</v>
      </c>
      <c r="T318" s="4">
        <v>50</v>
      </c>
      <c r="U318" s="4">
        <v>68</v>
      </c>
      <c r="V318" s="4">
        <v>37</v>
      </c>
      <c r="W318" s="4">
        <v>142</v>
      </c>
      <c r="X318" s="4">
        <v>164</v>
      </c>
      <c r="Y318" s="4">
        <v>323</v>
      </c>
      <c r="Z318" s="4">
        <v>198</v>
      </c>
      <c r="AA318" s="4">
        <v>35</v>
      </c>
      <c r="AB318" s="4">
        <v>171</v>
      </c>
      <c r="AC318" s="4">
        <v>260</v>
      </c>
      <c r="AD318" s="4">
        <v>55</v>
      </c>
      <c r="AE318" s="4">
        <v>363</v>
      </c>
      <c r="AF318" s="4">
        <v>33</v>
      </c>
      <c r="AG318" s="4">
        <v>129</v>
      </c>
      <c r="AH318" s="4">
        <v>108</v>
      </c>
      <c r="AI318" s="4">
        <v>297</v>
      </c>
      <c r="AJ318" s="4">
        <v>238</v>
      </c>
      <c r="AK318" s="4">
        <v>37</v>
      </c>
      <c r="AL318" s="4">
        <v>209</v>
      </c>
      <c r="AM318" s="4">
        <v>88</v>
      </c>
      <c r="AN318" s="4">
        <v>1798</v>
      </c>
      <c r="AO318" s="4">
        <v>181</v>
      </c>
      <c r="AP318" s="4">
        <v>26</v>
      </c>
      <c r="AQ318" s="4">
        <v>70</v>
      </c>
      <c r="AR318" s="4">
        <v>55</v>
      </c>
      <c r="AS318" s="4">
        <v>147</v>
      </c>
      <c r="AT318" s="4">
        <v>623</v>
      </c>
      <c r="AU318" s="4">
        <v>242</v>
      </c>
      <c r="AV318" s="4">
        <v>32</v>
      </c>
      <c r="AW318" s="4">
        <v>238</v>
      </c>
      <c r="AX318" s="4">
        <v>3</v>
      </c>
      <c r="AY318" s="4">
        <v>20</v>
      </c>
      <c r="AZ318" s="4">
        <v>185</v>
      </c>
      <c r="BA318" s="4">
        <v>66</v>
      </c>
      <c r="BB318" s="4">
        <v>26</v>
      </c>
      <c r="BC318" s="4">
        <v>5</v>
      </c>
      <c r="BD318" s="4">
        <v>54</v>
      </c>
      <c r="BE318" s="4">
        <v>0</v>
      </c>
      <c r="BF318" s="4">
        <v>0</v>
      </c>
      <c r="BG318" s="4">
        <v>1</v>
      </c>
      <c r="BH318" s="4">
        <v>0</v>
      </c>
      <c r="BI318" s="4">
        <v>35</v>
      </c>
      <c r="BJ318" s="4">
        <v>0</v>
      </c>
      <c r="BK318" s="4">
        <v>5</v>
      </c>
      <c r="BL318" s="4">
        <v>2</v>
      </c>
      <c r="BM318" s="4">
        <v>0</v>
      </c>
      <c r="BN318" s="4">
        <v>1</v>
      </c>
      <c r="BO318" s="4">
        <f t="shared" si="123"/>
        <v>103</v>
      </c>
      <c r="BP318" s="4">
        <v>60</v>
      </c>
      <c r="BQ318" s="4">
        <f t="shared" si="124"/>
        <v>379</v>
      </c>
      <c r="BR318" s="27">
        <v>13673</v>
      </c>
      <c r="BS318" s="4">
        <f t="shared" si="144"/>
        <v>13673</v>
      </c>
      <c r="BT318" s="3">
        <v>0</v>
      </c>
      <c r="BU318" s="29">
        <v>39718</v>
      </c>
      <c r="BW318" s="4">
        <f t="shared" ref="BW318:BW323" si="149">SUM(BR307:BR318)</f>
        <v>141071</v>
      </c>
      <c r="BX318" s="22">
        <f t="shared" ref="BX318:BX323" si="150">(BW318/BW306)-1</f>
        <v>-3.4897244342281697E-2</v>
      </c>
      <c r="BY318" s="202">
        <v>5739</v>
      </c>
      <c r="BZ318" s="202">
        <f t="shared" si="145"/>
        <v>7934</v>
      </c>
      <c r="CA318" s="202">
        <f t="shared" ref="CA318:CA323" si="151">SUM(BZ307:BZ318)</f>
        <v>70789</v>
      </c>
      <c r="CD318" s="4">
        <f t="shared" si="146"/>
        <v>27491</v>
      </c>
      <c r="CE318" s="4">
        <f t="shared" si="147"/>
        <v>18164</v>
      </c>
      <c r="CF318" s="4">
        <f t="shared" si="148"/>
        <v>6708</v>
      </c>
      <c r="CG318" s="4">
        <f t="shared" si="85"/>
        <v>5864</v>
      </c>
      <c r="CH318" s="4">
        <f t="shared" si="86"/>
        <v>5954</v>
      </c>
      <c r="CZ318" s="70">
        <v>39692</v>
      </c>
      <c r="DA318" s="5">
        <f t="shared" si="117"/>
        <v>12558.194444444445</v>
      </c>
      <c r="DB318" s="5">
        <f t="shared" si="84"/>
        <v>11755.916666666666</v>
      </c>
      <c r="DC318" s="72">
        <f t="shared" si="118"/>
        <v>13673</v>
      </c>
    </row>
    <row r="319" spans="2:107" x14ac:dyDescent="0.3">
      <c r="B319" s="46">
        <v>39722</v>
      </c>
      <c r="C319" t="s">
        <v>440</v>
      </c>
      <c r="D319" s="4">
        <v>71</v>
      </c>
      <c r="E319" s="4">
        <v>294</v>
      </c>
      <c r="F319" s="4">
        <v>570</v>
      </c>
      <c r="G319" s="4">
        <v>59</v>
      </c>
      <c r="H319" s="4">
        <v>2718</v>
      </c>
      <c r="I319" s="4">
        <v>394</v>
      </c>
      <c r="J319" s="4">
        <v>77</v>
      </c>
      <c r="K319" s="4">
        <v>17</v>
      </c>
      <c r="L319" s="4">
        <v>509</v>
      </c>
      <c r="M319" s="4">
        <v>229</v>
      </c>
      <c r="N319" s="4">
        <v>207</v>
      </c>
      <c r="O319" s="4">
        <v>569</v>
      </c>
      <c r="P319" s="4">
        <v>307</v>
      </c>
      <c r="Q319" s="4">
        <v>85</v>
      </c>
      <c r="R319" s="4">
        <v>78</v>
      </c>
      <c r="S319" s="4">
        <v>114</v>
      </c>
      <c r="T319" s="4">
        <v>70</v>
      </c>
      <c r="U319" s="4">
        <v>64</v>
      </c>
      <c r="V319" s="4">
        <v>44</v>
      </c>
      <c r="W319" s="4">
        <v>132</v>
      </c>
      <c r="X319" s="4">
        <v>152</v>
      </c>
      <c r="Y319" s="4">
        <v>310</v>
      </c>
      <c r="Z319" s="4">
        <v>213</v>
      </c>
      <c r="AA319" s="4">
        <v>42</v>
      </c>
      <c r="AB319" s="4">
        <v>152</v>
      </c>
      <c r="AC319" s="4">
        <v>260</v>
      </c>
      <c r="AD319" s="4">
        <v>52</v>
      </c>
      <c r="AE319" s="4">
        <v>364</v>
      </c>
      <c r="AF319" s="4">
        <v>36</v>
      </c>
      <c r="AG319" s="4">
        <v>98</v>
      </c>
      <c r="AH319" s="4">
        <v>109</v>
      </c>
      <c r="AI319" s="4">
        <v>234</v>
      </c>
      <c r="AJ319" s="4">
        <v>274</v>
      </c>
      <c r="AK319" s="4">
        <v>39</v>
      </c>
      <c r="AL319" s="4">
        <v>212</v>
      </c>
      <c r="AM319" s="4">
        <v>107</v>
      </c>
      <c r="AN319" s="4">
        <v>1772</v>
      </c>
      <c r="AO319" s="4">
        <v>171</v>
      </c>
      <c r="AP319" s="4">
        <v>17</v>
      </c>
      <c r="AQ319" s="4">
        <v>87</v>
      </c>
      <c r="AR319" s="4">
        <v>52</v>
      </c>
      <c r="AS319" s="4">
        <v>118</v>
      </c>
      <c r="AT319" s="4">
        <v>650</v>
      </c>
      <c r="AU319" s="4">
        <v>262</v>
      </c>
      <c r="AV319" s="4">
        <v>26</v>
      </c>
      <c r="AW319" s="4">
        <v>264</v>
      </c>
      <c r="AX319" s="4">
        <v>5</v>
      </c>
      <c r="AY319" s="4">
        <v>25</v>
      </c>
      <c r="AZ319" s="4">
        <v>177</v>
      </c>
      <c r="BA319" s="4">
        <v>56</v>
      </c>
      <c r="BB319" s="4">
        <v>24</v>
      </c>
      <c r="BC319" s="4">
        <v>10</v>
      </c>
      <c r="BD319" s="4">
        <v>73</v>
      </c>
      <c r="BE319" s="4">
        <v>0</v>
      </c>
      <c r="BF319" s="4">
        <v>0</v>
      </c>
      <c r="BG319" s="4">
        <v>1</v>
      </c>
      <c r="BH319" s="4">
        <v>2</v>
      </c>
      <c r="BI319" s="4">
        <v>37</v>
      </c>
      <c r="BJ319" s="4">
        <v>2</v>
      </c>
      <c r="BK319" s="4">
        <v>13</v>
      </c>
      <c r="BL319" s="4">
        <v>2</v>
      </c>
      <c r="BM319" s="4">
        <v>1</v>
      </c>
      <c r="BN319" s="4">
        <v>1</v>
      </c>
      <c r="BO319" s="4">
        <f t="shared" si="123"/>
        <v>142</v>
      </c>
      <c r="BP319" s="4">
        <v>72</v>
      </c>
      <c r="BQ319" s="4">
        <f t="shared" si="124"/>
        <v>370</v>
      </c>
      <c r="BR319" s="27">
        <v>13552</v>
      </c>
      <c r="BS319" s="4">
        <f t="shared" si="144"/>
        <v>13552</v>
      </c>
      <c r="BT319" s="3">
        <v>0</v>
      </c>
      <c r="BU319" s="29">
        <v>39746</v>
      </c>
      <c r="BW319" s="4">
        <f t="shared" si="149"/>
        <v>142313</v>
      </c>
      <c r="BX319" s="22">
        <f t="shared" si="150"/>
        <v>-1.7690990916369831E-2</v>
      </c>
      <c r="BY319" s="202">
        <v>5036</v>
      </c>
      <c r="BZ319" s="202">
        <f t="shared" si="145"/>
        <v>8516</v>
      </c>
      <c r="CA319" s="202">
        <f t="shared" si="151"/>
        <v>70737</v>
      </c>
      <c r="CD319" s="4">
        <f t="shared" si="146"/>
        <v>27771</v>
      </c>
      <c r="CE319" s="4">
        <f t="shared" si="147"/>
        <v>18291</v>
      </c>
      <c r="CF319" s="4">
        <f t="shared" si="148"/>
        <v>6755</v>
      </c>
      <c r="CG319" s="4">
        <f t="shared" si="85"/>
        <v>5942</v>
      </c>
      <c r="CH319" s="4">
        <f t="shared" si="86"/>
        <v>6032</v>
      </c>
      <c r="CZ319" s="70">
        <v>39722</v>
      </c>
      <c r="DA319" s="5">
        <f t="shared" si="117"/>
        <v>12548.861111111111</v>
      </c>
      <c r="DB319" s="5">
        <f t="shared" si="84"/>
        <v>11859.416666666666</v>
      </c>
      <c r="DC319" s="72">
        <f t="shared" si="118"/>
        <v>13552</v>
      </c>
    </row>
    <row r="320" spans="2:107" x14ac:dyDescent="0.3">
      <c r="B320" s="46">
        <v>39753</v>
      </c>
      <c r="C320" t="s">
        <v>441</v>
      </c>
      <c r="D320" s="4">
        <v>63</v>
      </c>
      <c r="E320" s="4">
        <v>233</v>
      </c>
      <c r="F320" s="4">
        <v>419</v>
      </c>
      <c r="G320" s="4">
        <v>71</v>
      </c>
      <c r="H320" s="4">
        <v>2298</v>
      </c>
      <c r="I320" s="4">
        <v>334</v>
      </c>
      <c r="J320" s="4">
        <v>41</v>
      </c>
      <c r="K320" s="4">
        <v>14</v>
      </c>
      <c r="L320" s="4">
        <v>440</v>
      </c>
      <c r="M320" s="4">
        <v>239</v>
      </c>
      <c r="N320" s="4">
        <v>188</v>
      </c>
      <c r="O320" s="4">
        <v>495</v>
      </c>
      <c r="P320" s="4">
        <v>233</v>
      </c>
      <c r="Q320" s="4">
        <v>105</v>
      </c>
      <c r="R320" s="4">
        <v>74</v>
      </c>
      <c r="S320" s="4">
        <v>87</v>
      </c>
      <c r="T320" s="4">
        <v>38</v>
      </c>
      <c r="U320" s="4">
        <v>63</v>
      </c>
      <c r="V320" s="4">
        <v>33</v>
      </c>
      <c r="W320" s="4">
        <v>115</v>
      </c>
      <c r="X320" s="4">
        <v>113</v>
      </c>
      <c r="Y320" s="4">
        <v>265</v>
      </c>
      <c r="Z320" s="4">
        <v>148</v>
      </c>
      <c r="AA320" s="4">
        <v>33</v>
      </c>
      <c r="AB320" s="4">
        <v>123</v>
      </c>
      <c r="AC320" s="4">
        <v>224</v>
      </c>
      <c r="AD320" s="4">
        <v>65</v>
      </c>
      <c r="AE320" s="4">
        <v>313</v>
      </c>
      <c r="AF320" s="4">
        <v>29</v>
      </c>
      <c r="AG320" s="4">
        <v>77</v>
      </c>
      <c r="AH320" s="4">
        <v>102</v>
      </c>
      <c r="AI320" s="4">
        <v>214</v>
      </c>
      <c r="AJ320" s="4">
        <v>275</v>
      </c>
      <c r="AK320" s="4">
        <v>28</v>
      </c>
      <c r="AL320" s="4">
        <v>162</v>
      </c>
      <c r="AM320" s="4">
        <v>95</v>
      </c>
      <c r="AN320" s="4">
        <v>1682</v>
      </c>
      <c r="AO320" s="4">
        <v>139</v>
      </c>
      <c r="AP320" s="4">
        <v>20</v>
      </c>
      <c r="AQ320" s="4">
        <v>52</v>
      </c>
      <c r="AR320" s="4">
        <v>45</v>
      </c>
      <c r="AS320" s="4">
        <v>137</v>
      </c>
      <c r="AT320" s="4">
        <v>495</v>
      </c>
      <c r="AU320" s="4">
        <v>193</v>
      </c>
      <c r="AV320" s="4">
        <v>17</v>
      </c>
      <c r="AW320" s="4">
        <v>211</v>
      </c>
      <c r="AX320" s="4">
        <v>5</v>
      </c>
      <c r="AY320" s="4">
        <v>21</v>
      </c>
      <c r="AZ320" s="4">
        <v>149</v>
      </c>
      <c r="BA320" s="4">
        <v>59</v>
      </c>
      <c r="BB320" s="4">
        <v>17</v>
      </c>
      <c r="BC320" s="4">
        <v>8</v>
      </c>
      <c r="BD320" s="4">
        <v>93</v>
      </c>
      <c r="BE320" s="4">
        <v>0</v>
      </c>
      <c r="BF320" s="4">
        <v>0</v>
      </c>
      <c r="BG320" s="4">
        <v>1</v>
      </c>
      <c r="BH320" s="4">
        <v>2</v>
      </c>
      <c r="BI320" s="4">
        <v>47</v>
      </c>
      <c r="BJ320" s="4">
        <v>0</v>
      </c>
      <c r="BK320" s="4">
        <v>8</v>
      </c>
      <c r="BL320" s="4">
        <v>1</v>
      </c>
      <c r="BM320" s="4">
        <v>0</v>
      </c>
      <c r="BN320" s="4">
        <v>0</v>
      </c>
      <c r="BO320" s="4">
        <f t="shared" si="123"/>
        <v>160</v>
      </c>
      <c r="BP320" s="4">
        <v>51</v>
      </c>
      <c r="BQ320" s="4">
        <f t="shared" si="124"/>
        <v>402</v>
      </c>
      <c r="BR320" s="27">
        <v>11704</v>
      </c>
      <c r="BS320" s="4">
        <f t="shared" si="144"/>
        <v>11704</v>
      </c>
      <c r="BT320" s="3">
        <v>0</v>
      </c>
      <c r="BU320" s="29">
        <v>39783</v>
      </c>
      <c r="BW320" s="4">
        <f t="shared" si="149"/>
        <v>144556</v>
      </c>
      <c r="BX320" s="22">
        <f t="shared" si="150"/>
        <v>6.5662579292959933E-3</v>
      </c>
      <c r="BY320" s="202">
        <v>4897</v>
      </c>
      <c r="BZ320" s="202">
        <f t="shared" si="145"/>
        <v>6807</v>
      </c>
      <c r="CA320" s="202">
        <f t="shared" si="151"/>
        <v>73418</v>
      </c>
      <c r="CD320" s="4">
        <f t="shared" si="146"/>
        <v>28206</v>
      </c>
      <c r="CE320" s="4">
        <f t="shared" si="147"/>
        <v>18706</v>
      </c>
      <c r="CF320" s="4">
        <f t="shared" si="148"/>
        <v>6787</v>
      </c>
      <c r="CG320" s="4">
        <f t="shared" si="85"/>
        <v>5970</v>
      </c>
      <c r="CH320" s="4">
        <f t="shared" si="86"/>
        <v>6150</v>
      </c>
      <c r="CZ320" s="70">
        <v>39753</v>
      </c>
      <c r="DA320" s="5">
        <f t="shared" si="117"/>
        <v>12579.111111111111</v>
      </c>
      <c r="DB320" s="5">
        <f t="shared" si="84"/>
        <v>12046.333333333334</v>
      </c>
      <c r="DC320" s="72">
        <f t="shared" si="118"/>
        <v>11704</v>
      </c>
    </row>
    <row r="321" spans="2:107" x14ac:dyDescent="0.3">
      <c r="B321" s="46">
        <v>39783</v>
      </c>
      <c r="C321" t="s">
        <v>442</v>
      </c>
      <c r="D321" s="4">
        <v>30</v>
      </c>
      <c r="E321" s="4">
        <v>178</v>
      </c>
      <c r="F321" s="4">
        <v>316</v>
      </c>
      <c r="G321" s="4">
        <v>30</v>
      </c>
      <c r="H321" s="4">
        <v>1475</v>
      </c>
      <c r="I321" s="4">
        <v>175</v>
      </c>
      <c r="J321" s="4">
        <v>34</v>
      </c>
      <c r="K321" s="4">
        <v>10</v>
      </c>
      <c r="L321" s="4">
        <v>293</v>
      </c>
      <c r="M321" s="4">
        <v>137</v>
      </c>
      <c r="N321" s="4">
        <v>124</v>
      </c>
      <c r="O321" s="4">
        <v>324</v>
      </c>
      <c r="P321" s="4">
        <v>159</v>
      </c>
      <c r="Q321" s="4">
        <v>52</v>
      </c>
      <c r="R321" s="4">
        <v>43</v>
      </c>
      <c r="S321" s="4">
        <v>61</v>
      </c>
      <c r="T321" s="4">
        <v>43</v>
      </c>
      <c r="U321" s="4">
        <v>45</v>
      </c>
      <c r="V321" s="4">
        <v>19</v>
      </c>
      <c r="W321" s="4">
        <v>66</v>
      </c>
      <c r="X321" s="4">
        <v>69</v>
      </c>
      <c r="Y321" s="4">
        <v>171</v>
      </c>
      <c r="Z321" s="4">
        <v>96</v>
      </c>
      <c r="AA321" s="4">
        <v>14</v>
      </c>
      <c r="AB321" s="4">
        <v>69</v>
      </c>
      <c r="AC321" s="4">
        <v>121</v>
      </c>
      <c r="AD321" s="4">
        <v>42</v>
      </c>
      <c r="AE321" s="4">
        <v>189</v>
      </c>
      <c r="AF321" s="4">
        <v>18</v>
      </c>
      <c r="AG321" s="4">
        <v>66</v>
      </c>
      <c r="AH321" s="4">
        <v>56</v>
      </c>
      <c r="AI321" s="4">
        <v>139</v>
      </c>
      <c r="AJ321" s="4">
        <v>142</v>
      </c>
      <c r="AK321" s="4">
        <v>26</v>
      </c>
      <c r="AL321" s="4">
        <v>122</v>
      </c>
      <c r="AM321" s="4">
        <v>53</v>
      </c>
      <c r="AN321" s="4">
        <v>1121</v>
      </c>
      <c r="AO321" s="4">
        <v>73</v>
      </c>
      <c r="AP321" s="4">
        <v>7</v>
      </c>
      <c r="AQ321" s="4">
        <v>21</v>
      </c>
      <c r="AR321" s="4">
        <v>13</v>
      </c>
      <c r="AS321" s="4">
        <v>108</v>
      </c>
      <c r="AT321" s="4">
        <v>311</v>
      </c>
      <c r="AU321" s="4">
        <v>148</v>
      </c>
      <c r="AV321" s="4">
        <v>15</v>
      </c>
      <c r="AW321" s="4">
        <v>120</v>
      </c>
      <c r="AX321" s="4">
        <v>2</v>
      </c>
      <c r="AY321" s="4">
        <v>10</v>
      </c>
      <c r="AZ321" s="4">
        <v>100</v>
      </c>
      <c r="BA321" s="4">
        <v>29</v>
      </c>
      <c r="BB321" s="4">
        <v>15</v>
      </c>
      <c r="BC321" s="4">
        <v>2</v>
      </c>
      <c r="BD321" s="4">
        <v>54</v>
      </c>
      <c r="BE321" s="4">
        <v>0</v>
      </c>
      <c r="BF321" s="4">
        <v>0</v>
      </c>
      <c r="BG321" s="4">
        <v>2</v>
      </c>
      <c r="BH321" s="4">
        <v>0</v>
      </c>
      <c r="BI321" s="4">
        <v>14</v>
      </c>
      <c r="BJ321" s="4">
        <v>0</v>
      </c>
      <c r="BK321" s="4">
        <v>8</v>
      </c>
      <c r="BL321" s="4">
        <v>2</v>
      </c>
      <c r="BM321" s="4">
        <v>0</v>
      </c>
      <c r="BN321" s="4">
        <v>2</v>
      </c>
      <c r="BO321" s="4">
        <f t="shared" si="123"/>
        <v>84</v>
      </c>
      <c r="BP321" s="4">
        <v>54</v>
      </c>
      <c r="BQ321" s="4">
        <f t="shared" si="124"/>
        <v>294</v>
      </c>
      <c r="BR321" s="27">
        <v>7532</v>
      </c>
      <c r="BS321" s="4">
        <f t="shared" si="144"/>
        <v>7532</v>
      </c>
      <c r="BT321" s="3">
        <v>0</v>
      </c>
      <c r="BU321" s="29">
        <v>39809</v>
      </c>
      <c r="BW321" s="4">
        <f t="shared" si="149"/>
        <v>140394</v>
      </c>
      <c r="BX321" s="22">
        <f t="shared" si="150"/>
        <v>-1.1463012772669035E-2</v>
      </c>
      <c r="BY321" s="202">
        <v>3748</v>
      </c>
      <c r="BZ321" s="202">
        <f t="shared" si="145"/>
        <v>3784</v>
      </c>
      <c r="CA321" s="202">
        <f t="shared" si="151"/>
        <v>72842</v>
      </c>
      <c r="CD321" s="4">
        <f t="shared" si="146"/>
        <v>27408</v>
      </c>
      <c r="CE321" s="4">
        <f t="shared" si="147"/>
        <v>18353</v>
      </c>
      <c r="CF321" s="4">
        <f t="shared" si="148"/>
        <v>6505</v>
      </c>
      <c r="CG321" s="4">
        <f t="shared" si="85"/>
        <v>5832</v>
      </c>
      <c r="CH321" s="4">
        <f t="shared" si="86"/>
        <v>5975</v>
      </c>
      <c r="CZ321" s="70">
        <v>39783</v>
      </c>
      <c r="DA321" s="5">
        <f t="shared" si="117"/>
        <v>12403.972222222223</v>
      </c>
      <c r="DB321" s="5">
        <f t="shared" si="84"/>
        <v>11699.5</v>
      </c>
      <c r="DC321" s="72">
        <f t="shared" si="118"/>
        <v>7532</v>
      </c>
    </row>
    <row r="322" spans="2:107" x14ac:dyDescent="0.3">
      <c r="B322" s="46">
        <v>39814</v>
      </c>
      <c r="C322" t="s">
        <v>443</v>
      </c>
      <c r="D322" s="4">
        <v>61</v>
      </c>
      <c r="E322" s="4">
        <v>245</v>
      </c>
      <c r="F322" s="4">
        <v>486</v>
      </c>
      <c r="G322" s="4">
        <v>55</v>
      </c>
      <c r="H322" s="4">
        <v>2295</v>
      </c>
      <c r="I322" s="4">
        <v>271</v>
      </c>
      <c r="J322" s="4">
        <v>37</v>
      </c>
      <c r="K322" s="4">
        <v>15</v>
      </c>
      <c r="L322" s="4">
        <v>434</v>
      </c>
      <c r="M322" s="4">
        <v>220</v>
      </c>
      <c r="N322" s="4">
        <v>178</v>
      </c>
      <c r="O322" s="4">
        <v>472</v>
      </c>
      <c r="P322" s="4">
        <v>248</v>
      </c>
      <c r="Q322" s="4">
        <v>96</v>
      </c>
      <c r="R322" s="4">
        <v>63</v>
      </c>
      <c r="S322" s="4">
        <v>83</v>
      </c>
      <c r="T322" s="4">
        <v>50</v>
      </c>
      <c r="U322" s="4">
        <v>66</v>
      </c>
      <c r="V322" s="4">
        <v>35</v>
      </c>
      <c r="W322" s="4">
        <v>77</v>
      </c>
      <c r="X322" s="4">
        <v>88</v>
      </c>
      <c r="Y322" s="4">
        <v>272</v>
      </c>
      <c r="Z322" s="4">
        <v>147</v>
      </c>
      <c r="AA322" s="4">
        <v>29</v>
      </c>
      <c r="AB322" s="4">
        <v>136</v>
      </c>
      <c r="AC322" s="4">
        <v>212</v>
      </c>
      <c r="AD322" s="4">
        <v>54</v>
      </c>
      <c r="AE322" s="4">
        <v>343</v>
      </c>
      <c r="AF322" s="4">
        <v>21</v>
      </c>
      <c r="AG322" s="4">
        <v>111</v>
      </c>
      <c r="AH322" s="4">
        <v>98</v>
      </c>
      <c r="AI322" s="4">
        <v>245</v>
      </c>
      <c r="AJ322" s="4">
        <v>234</v>
      </c>
      <c r="AK322" s="4">
        <v>35</v>
      </c>
      <c r="AL322" s="4">
        <v>187</v>
      </c>
      <c r="AM322" s="4">
        <v>98</v>
      </c>
      <c r="AN322" s="4">
        <v>1746</v>
      </c>
      <c r="AO322" s="4">
        <v>151</v>
      </c>
      <c r="AP322" s="4">
        <v>21</v>
      </c>
      <c r="AQ322" s="4">
        <v>67</v>
      </c>
      <c r="AR322" s="4">
        <v>48</v>
      </c>
      <c r="AS322" s="4">
        <v>125</v>
      </c>
      <c r="AT322" s="4">
        <v>552</v>
      </c>
      <c r="AU322" s="4">
        <v>211</v>
      </c>
      <c r="AV322" s="4">
        <v>13</v>
      </c>
      <c r="AW322" s="4">
        <v>186</v>
      </c>
      <c r="AX322" s="4">
        <v>8</v>
      </c>
      <c r="AY322" s="4">
        <v>18</v>
      </c>
      <c r="AZ322" s="4">
        <v>152</v>
      </c>
      <c r="BA322" s="4">
        <v>43</v>
      </c>
      <c r="BB322" s="4">
        <v>17</v>
      </c>
      <c r="BC322" s="4">
        <v>12</v>
      </c>
      <c r="BD322" s="4">
        <v>83</v>
      </c>
      <c r="BE322" s="4">
        <v>0</v>
      </c>
      <c r="BF322" s="4">
        <v>0</v>
      </c>
      <c r="BG322" s="4">
        <v>0</v>
      </c>
      <c r="BH322" s="4">
        <v>1</v>
      </c>
      <c r="BI322" s="4">
        <v>31</v>
      </c>
      <c r="BJ322" s="4">
        <v>0</v>
      </c>
      <c r="BK322" s="4">
        <v>5</v>
      </c>
      <c r="BL322" s="4">
        <v>0</v>
      </c>
      <c r="BM322" s="4">
        <v>0</v>
      </c>
      <c r="BN322" s="4">
        <v>1</v>
      </c>
      <c r="BO322" s="4">
        <f t="shared" si="123"/>
        <v>133</v>
      </c>
      <c r="BP322" s="4">
        <v>53</v>
      </c>
      <c r="BQ322" s="4">
        <f t="shared" si="124"/>
        <v>423</v>
      </c>
      <c r="BR322" s="27">
        <v>11764</v>
      </c>
      <c r="BS322" s="4">
        <f t="shared" si="144"/>
        <v>11764</v>
      </c>
      <c r="BT322" s="3">
        <v>0</v>
      </c>
      <c r="BU322" s="29">
        <v>39844</v>
      </c>
      <c r="BW322" s="4">
        <f t="shared" si="149"/>
        <v>141903</v>
      </c>
      <c r="BX322" s="22">
        <f t="shared" si="150"/>
        <v>7.0541980994827114E-3</v>
      </c>
      <c r="BY322" s="202">
        <v>7622</v>
      </c>
      <c r="BZ322" s="202">
        <f t="shared" ref="BZ322:BZ327" si="152">BR322-BY322</f>
        <v>4142</v>
      </c>
      <c r="CA322" s="202">
        <f t="shared" si="151"/>
        <v>75008</v>
      </c>
      <c r="CD322" s="4">
        <f t="shared" ref="CD322:CD327" si="153">SUM(H311:H322)</f>
        <v>27601</v>
      </c>
      <c r="CE322" s="4">
        <f t="shared" ref="CE322:CE327" si="154">SUM(AN311:AN322)</f>
        <v>18778</v>
      </c>
      <c r="CF322" s="4">
        <f t="shared" ref="CF322:CF327" si="155">SUM(AT311:AT322)</f>
        <v>6569</v>
      </c>
      <c r="CG322" s="4">
        <f t="shared" si="85"/>
        <v>5890</v>
      </c>
      <c r="CH322" s="4">
        <f t="shared" si="86"/>
        <v>5995</v>
      </c>
      <c r="CZ322" s="70">
        <v>39814</v>
      </c>
      <c r="DA322" s="5">
        <f t="shared" si="117"/>
        <v>12391.194444444445</v>
      </c>
      <c r="DB322" s="5">
        <f t="shared" si="84"/>
        <v>11825.25</v>
      </c>
      <c r="DC322" s="72">
        <f t="shared" si="118"/>
        <v>11764</v>
      </c>
    </row>
    <row r="323" spans="2:107" x14ac:dyDescent="0.3">
      <c r="B323" s="46">
        <v>39845</v>
      </c>
      <c r="C323" t="s">
        <v>444</v>
      </c>
      <c r="D323" s="4">
        <v>62</v>
      </c>
      <c r="E323" s="4">
        <v>229</v>
      </c>
      <c r="F323" s="4">
        <v>392</v>
      </c>
      <c r="G323" s="4">
        <v>44</v>
      </c>
      <c r="H323" s="4">
        <v>1861</v>
      </c>
      <c r="I323" s="4">
        <v>260</v>
      </c>
      <c r="J323" s="4">
        <v>33</v>
      </c>
      <c r="K323" s="4">
        <v>8</v>
      </c>
      <c r="L323" s="4">
        <v>326</v>
      </c>
      <c r="M323" s="4">
        <v>204</v>
      </c>
      <c r="N323" s="4">
        <v>163</v>
      </c>
      <c r="O323" s="4">
        <v>417</v>
      </c>
      <c r="P323" s="4">
        <v>204</v>
      </c>
      <c r="Q323" s="4">
        <v>68</v>
      </c>
      <c r="R323" s="4">
        <v>51</v>
      </c>
      <c r="S323" s="4">
        <v>83</v>
      </c>
      <c r="T323" s="4">
        <v>37</v>
      </c>
      <c r="U323" s="4">
        <v>69</v>
      </c>
      <c r="V323" s="4">
        <v>25</v>
      </c>
      <c r="W323" s="4">
        <v>84</v>
      </c>
      <c r="X323" s="4">
        <v>82</v>
      </c>
      <c r="Y323" s="4">
        <v>230</v>
      </c>
      <c r="Z323" s="4">
        <v>131</v>
      </c>
      <c r="AA323" s="4">
        <v>19</v>
      </c>
      <c r="AB323" s="4">
        <v>106</v>
      </c>
      <c r="AC323" s="4">
        <v>192</v>
      </c>
      <c r="AD323" s="4">
        <v>48</v>
      </c>
      <c r="AE323" s="4">
        <v>304</v>
      </c>
      <c r="AF323" s="4">
        <v>33</v>
      </c>
      <c r="AG323" s="4">
        <v>88</v>
      </c>
      <c r="AH323" s="4">
        <v>78</v>
      </c>
      <c r="AI323" s="4">
        <v>172</v>
      </c>
      <c r="AJ323" s="4">
        <v>192</v>
      </c>
      <c r="AK323" s="4">
        <v>21</v>
      </c>
      <c r="AL323" s="4">
        <v>132</v>
      </c>
      <c r="AM323" s="4">
        <v>99</v>
      </c>
      <c r="AN323" s="4">
        <v>1443</v>
      </c>
      <c r="AO323" s="4">
        <v>127</v>
      </c>
      <c r="AP323" s="4">
        <v>21</v>
      </c>
      <c r="AQ323" s="4">
        <v>55</v>
      </c>
      <c r="AR323" s="4">
        <v>31</v>
      </c>
      <c r="AS323" s="4">
        <v>100</v>
      </c>
      <c r="AT323" s="4">
        <v>458</v>
      </c>
      <c r="AU323" s="4">
        <v>175</v>
      </c>
      <c r="AV323" s="4">
        <v>15</v>
      </c>
      <c r="AW323" s="4">
        <v>162</v>
      </c>
      <c r="AX323" s="4">
        <v>8</v>
      </c>
      <c r="AY323" s="4">
        <v>16</v>
      </c>
      <c r="AZ323" s="4">
        <v>105</v>
      </c>
      <c r="BA323" s="4">
        <v>36</v>
      </c>
      <c r="BB323" s="4">
        <v>11</v>
      </c>
      <c r="BC323" s="4">
        <v>9</v>
      </c>
      <c r="BD323" s="4">
        <v>59</v>
      </c>
      <c r="BE323" s="4">
        <v>0</v>
      </c>
      <c r="BF323" s="4">
        <v>0</v>
      </c>
      <c r="BG323" s="4">
        <v>1</v>
      </c>
      <c r="BH323" s="4">
        <v>0</v>
      </c>
      <c r="BI323" s="4">
        <v>37</v>
      </c>
      <c r="BJ323" s="4">
        <v>0</v>
      </c>
      <c r="BK323" s="4">
        <v>11</v>
      </c>
      <c r="BL323" s="4">
        <v>2</v>
      </c>
      <c r="BM323" s="4">
        <v>1</v>
      </c>
      <c r="BN323" s="4">
        <v>0</v>
      </c>
      <c r="BO323" s="4">
        <f t="shared" si="123"/>
        <v>120</v>
      </c>
      <c r="BP323" s="4">
        <v>54</v>
      </c>
      <c r="BQ323" s="4">
        <f t="shared" si="124"/>
        <v>345</v>
      </c>
      <c r="BR323" s="27">
        <v>9829</v>
      </c>
      <c r="BS323" s="4">
        <f t="shared" si="144"/>
        <v>9829</v>
      </c>
      <c r="BT323" s="3">
        <v>0</v>
      </c>
      <c r="BU323" s="50">
        <v>39872</v>
      </c>
      <c r="BW323" s="4">
        <f t="shared" si="149"/>
        <v>141036</v>
      </c>
      <c r="BX323" s="22">
        <f t="shared" si="150"/>
        <v>4.758919411831819E-3</v>
      </c>
      <c r="BY323" s="202">
        <v>3958</v>
      </c>
      <c r="BZ323" s="202">
        <f t="shared" si="152"/>
        <v>5871</v>
      </c>
      <c r="CA323" s="202">
        <f t="shared" si="151"/>
        <v>76698</v>
      </c>
      <c r="CD323" s="4">
        <f t="shared" si="153"/>
        <v>27394</v>
      </c>
      <c r="CE323" s="4">
        <f t="shared" si="154"/>
        <v>18863</v>
      </c>
      <c r="CF323" s="4">
        <f t="shared" si="155"/>
        <v>6483</v>
      </c>
      <c r="CG323" s="4">
        <f t="shared" si="85"/>
        <v>5845</v>
      </c>
      <c r="CH323" s="4">
        <f t="shared" si="86"/>
        <v>5936</v>
      </c>
      <c r="CZ323" s="70">
        <v>39845</v>
      </c>
      <c r="DA323" s="5">
        <f t="shared" si="117"/>
        <v>12324.361111111111</v>
      </c>
      <c r="DB323" s="5">
        <f t="shared" si="84"/>
        <v>11753</v>
      </c>
      <c r="DC323" s="72">
        <f t="shared" si="118"/>
        <v>9829</v>
      </c>
    </row>
    <row r="324" spans="2:107" x14ac:dyDescent="0.3">
      <c r="B324" s="46">
        <v>39873</v>
      </c>
      <c r="C324" t="s">
        <v>445</v>
      </c>
      <c r="D324" s="4">
        <v>62</v>
      </c>
      <c r="E324" s="4">
        <v>197</v>
      </c>
      <c r="F324" s="4">
        <v>397</v>
      </c>
      <c r="G324" s="4">
        <v>50</v>
      </c>
      <c r="H324" s="4">
        <v>1792</v>
      </c>
      <c r="I324" s="4">
        <v>239</v>
      </c>
      <c r="J324" s="4">
        <v>34</v>
      </c>
      <c r="K324" s="4">
        <v>13</v>
      </c>
      <c r="L324" s="4">
        <v>367</v>
      </c>
      <c r="M324" s="4">
        <v>195</v>
      </c>
      <c r="N324" s="4">
        <v>185</v>
      </c>
      <c r="O324" s="4">
        <v>431</v>
      </c>
      <c r="P324" s="4">
        <v>173</v>
      </c>
      <c r="Q324" s="4">
        <v>78</v>
      </c>
      <c r="R324" s="4">
        <v>61</v>
      </c>
      <c r="S324" s="4">
        <v>64</v>
      </c>
      <c r="T324" s="4">
        <v>39</v>
      </c>
      <c r="U324" s="4">
        <v>53</v>
      </c>
      <c r="V324" s="4">
        <v>22</v>
      </c>
      <c r="W324" s="4">
        <v>78</v>
      </c>
      <c r="X324" s="4">
        <v>85</v>
      </c>
      <c r="Y324" s="4">
        <v>185</v>
      </c>
      <c r="Z324" s="4">
        <v>115</v>
      </c>
      <c r="AA324" s="4">
        <v>39</v>
      </c>
      <c r="AB324" s="4">
        <v>114</v>
      </c>
      <c r="AC324" s="4">
        <v>176</v>
      </c>
      <c r="AD324" s="4">
        <v>56</v>
      </c>
      <c r="AE324" s="4">
        <v>261</v>
      </c>
      <c r="AF324" s="4">
        <v>20</v>
      </c>
      <c r="AG324" s="4">
        <v>80</v>
      </c>
      <c r="AH324" s="4">
        <v>87</v>
      </c>
      <c r="AI324" s="4">
        <v>166</v>
      </c>
      <c r="AJ324" s="4">
        <v>180</v>
      </c>
      <c r="AK324" s="4">
        <v>26</v>
      </c>
      <c r="AL324" s="4">
        <v>156</v>
      </c>
      <c r="AM324" s="4">
        <v>80</v>
      </c>
      <c r="AN324" s="4">
        <v>1504</v>
      </c>
      <c r="AO324" s="4">
        <v>132</v>
      </c>
      <c r="AP324" s="4">
        <v>11</v>
      </c>
      <c r="AQ324" s="4">
        <v>55</v>
      </c>
      <c r="AR324" s="4">
        <v>25</v>
      </c>
      <c r="AS324" s="4">
        <v>99</v>
      </c>
      <c r="AT324" s="4">
        <v>439</v>
      </c>
      <c r="AU324" s="4">
        <v>213</v>
      </c>
      <c r="AV324" s="4">
        <v>13</v>
      </c>
      <c r="AW324" s="4">
        <v>143</v>
      </c>
      <c r="AX324" s="4">
        <v>9</v>
      </c>
      <c r="AY324" s="4">
        <v>13</v>
      </c>
      <c r="AZ324" s="4">
        <v>127</v>
      </c>
      <c r="BA324" s="4">
        <v>40</v>
      </c>
      <c r="BB324" s="4">
        <v>11</v>
      </c>
      <c r="BC324" s="4">
        <v>12</v>
      </c>
      <c r="BD324" s="4">
        <v>67</v>
      </c>
      <c r="BE324" s="4">
        <v>0</v>
      </c>
      <c r="BF324" s="4">
        <v>0</v>
      </c>
      <c r="BG324" s="4">
        <v>0</v>
      </c>
      <c r="BH324" s="4">
        <v>2</v>
      </c>
      <c r="BI324" s="4">
        <v>24</v>
      </c>
      <c r="BJ324" s="4">
        <v>0</v>
      </c>
      <c r="BK324" s="4">
        <v>6</v>
      </c>
      <c r="BL324" s="4">
        <v>0</v>
      </c>
      <c r="BM324" s="4">
        <v>0</v>
      </c>
      <c r="BN324" s="4">
        <v>0</v>
      </c>
      <c r="BO324" s="4">
        <f t="shared" si="123"/>
        <v>111</v>
      </c>
      <c r="BP324" s="4">
        <v>55</v>
      </c>
      <c r="BQ324" s="4">
        <f t="shared" si="124"/>
        <v>354</v>
      </c>
      <c r="BR324" s="27">
        <v>9710</v>
      </c>
      <c r="BS324" s="4">
        <f t="shared" si="144"/>
        <v>9710</v>
      </c>
      <c r="BT324" s="3">
        <v>0</v>
      </c>
      <c r="BU324" s="29">
        <v>39900</v>
      </c>
      <c r="BW324" s="4">
        <f t="shared" ref="BW324:BW329" si="156">SUM(BR313:BR324)</f>
        <v>137751</v>
      </c>
      <c r="BX324" s="22">
        <f t="shared" ref="BX324:BX329" si="157">(BW324/BW312)-1</f>
        <v>-8.9713521057857015E-3</v>
      </c>
      <c r="BY324" s="202">
        <v>6044</v>
      </c>
      <c r="BZ324" s="202">
        <f t="shared" si="152"/>
        <v>3666</v>
      </c>
      <c r="CA324" s="202">
        <f t="shared" ref="CA324:CA329" si="158">SUM(BZ313:BZ324)</f>
        <v>73677</v>
      </c>
      <c r="CD324" s="4">
        <f t="shared" si="153"/>
        <v>26690</v>
      </c>
      <c r="CE324" s="4">
        <f t="shared" si="154"/>
        <v>18694</v>
      </c>
      <c r="CF324" s="4">
        <f t="shared" si="155"/>
        <v>6273</v>
      </c>
      <c r="CG324" s="4">
        <f t="shared" si="85"/>
        <v>5751</v>
      </c>
      <c r="CH324" s="4">
        <f t="shared" si="86"/>
        <v>5806</v>
      </c>
      <c r="CZ324" s="70">
        <v>39873</v>
      </c>
      <c r="DA324" s="5">
        <f t="shared" si="117"/>
        <v>12163.583333333334</v>
      </c>
      <c r="DB324" s="5">
        <f t="shared" si="84"/>
        <v>11479.25</v>
      </c>
      <c r="DC324" s="72">
        <f t="shared" si="118"/>
        <v>9710</v>
      </c>
    </row>
    <row r="325" spans="2:107" x14ac:dyDescent="0.3">
      <c r="B325" s="46">
        <v>39904</v>
      </c>
      <c r="C325" t="s">
        <v>446</v>
      </c>
      <c r="D325" s="4">
        <v>46</v>
      </c>
      <c r="E325" s="4">
        <v>181</v>
      </c>
      <c r="F325" s="4">
        <v>399</v>
      </c>
      <c r="G325" s="4">
        <v>68</v>
      </c>
      <c r="H325" s="4">
        <v>1724</v>
      </c>
      <c r="I325" s="4">
        <v>213</v>
      </c>
      <c r="J325" s="4">
        <v>39</v>
      </c>
      <c r="K325" s="4">
        <v>9</v>
      </c>
      <c r="L325" s="4">
        <v>320</v>
      </c>
      <c r="M325" s="4">
        <v>158</v>
      </c>
      <c r="N325" s="4">
        <v>163</v>
      </c>
      <c r="O325" s="4">
        <v>405</v>
      </c>
      <c r="P325" s="4">
        <v>177</v>
      </c>
      <c r="Q325" s="4">
        <v>78</v>
      </c>
      <c r="R325" s="4">
        <v>61</v>
      </c>
      <c r="S325" s="4">
        <v>77</v>
      </c>
      <c r="T325" s="4">
        <v>46</v>
      </c>
      <c r="U325" s="4">
        <v>44</v>
      </c>
      <c r="V325" s="4">
        <v>32</v>
      </c>
      <c r="W325" s="4">
        <v>78</v>
      </c>
      <c r="X325" s="4">
        <v>78</v>
      </c>
      <c r="Y325" s="4">
        <v>224</v>
      </c>
      <c r="Z325" s="4">
        <v>117</v>
      </c>
      <c r="AA325" s="4">
        <v>29</v>
      </c>
      <c r="AB325" s="4">
        <v>103</v>
      </c>
      <c r="AC325" s="4">
        <v>180</v>
      </c>
      <c r="AD325" s="4">
        <v>54</v>
      </c>
      <c r="AE325" s="4">
        <v>256</v>
      </c>
      <c r="AF325" s="4">
        <v>21</v>
      </c>
      <c r="AG325" s="4">
        <v>67</v>
      </c>
      <c r="AH325" s="4">
        <v>99</v>
      </c>
      <c r="AI325" s="4">
        <v>177</v>
      </c>
      <c r="AJ325" s="4">
        <v>200</v>
      </c>
      <c r="AK325" s="4">
        <v>16</v>
      </c>
      <c r="AL325" s="4">
        <v>99</v>
      </c>
      <c r="AM325" s="4">
        <v>74</v>
      </c>
      <c r="AN325" s="4">
        <v>1449</v>
      </c>
      <c r="AO325" s="4">
        <v>104</v>
      </c>
      <c r="AP325" s="4">
        <v>11</v>
      </c>
      <c r="AQ325" s="4">
        <v>35</v>
      </c>
      <c r="AR325" s="4">
        <v>35</v>
      </c>
      <c r="AS325" s="4">
        <v>82</v>
      </c>
      <c r="AT325" s="4">
        <v>421</v>
      </c>
      <c r="AU325" s="4">
        <v>159</v>
      </c>
      <c r="AV325" s="4">
        <v>14</v>
      </c>
      <c r="AW325" s="4">
        <v>131</v>
      </c>
      <c r="AX325" s="4">
        <v>6</v>
      </c>
      <c r="AY325" s="4">
        <v>20</v>
      </c>
      <c r="AZ325" s="4">
        <v>123</v>
      </c>
      <c r="BA325" s="4">
        <v>36</v>
      </c>
      <c r="BB325" s="4">
        <v>12</v>
      </c>
      <c r="BC325" s="4">
        <v>4</v>
      </c>
      <c r="BD325" s="4">
        <v>55</v>
      </c>
      <c r="BE325" s="4">
        <v>0</v>
      </c>
      <c r="BF325" s="4">
        <v>0</v>
      </c>
      <c r="BG325" s="4">
        <v>0</v>
      </c>
      <c r="BH325" s="4">
        <v>1</v>
      </c>
      <c r="BI325" s="4">
        <v>16</v>
      </c>
      <c r="BJ325" s="4">
        <v>1</v>
      </c>
      <c r="BK325" s="4">
        <v>3</v>
      </c>
      <c r="BL325" s="4">
        <v>0</v>
      </c>
      <c r="BM325" s="4">
        <v>0</v>
      </c>
      <c r="BN325" s="4">
        <v>0</v>
      </c>
      <c r="BO325" s="4">
        <f t="shared" si="123"/>
        <v>80</v>
      </c>
      <c r="BP325" s="4">
        <v>49</v>
      </c>
      <c r="BQ325" s="4">
        <f t="shared" si="124"/>
        <v>331</v>
      </c>
      <c r="BR325" s="27">
        <v>9210</v>
      </c>
      <c r="BS325" s="4">
        <f t="shared" si="144"/>
        <v>9210</v>
      </c>
      <c r="BT325" s="3">
        <v>0</v>
      </c>
      <c r="BU325" s="29">
        <v>39928</v>
      </c>
      <c r="BW325" s="4">
        <f t="shared" si="156"/>
        <v>137060</v>
      </c>
      <c r="BX325" s="22">
        <f t="shared" si="157"/>
        <v>-2.9897214685279394E-3</v>
      </c>
      <c r="BY325" s="202">
        <v>4495</v>
      </c>
      <c r="BZ325" s="202">
        <f t="shared" si="152"/>
        <v>4715</v>
      </c>
      <c r="CA325" s="202">
        <f t="shared" si="158"/>
        <v>72335</v>
      </c>
      <c r="CD325" s="4">
        <f t="shared" si="153"/>
        <v>26461</v>
      </c>
      <c r="CE325" s="4">
        <f t="shared" si="154"/>
        <v>18943</v>
      </c>
      <c r="CF325" s="4">
        <f t="shared" si="155"/>
        <v>6222</v>
      </c>
      <c r="CG325" s="4">
        <f t="shared" si="85"/>
        <v>5735</v>
      </c>
      <c r="CH325" s="4">
        <f t="shared" si="86"/>
        <v>5777</v>
      </c>
      <c r="CZ325" s="70">
        <v>39904</v>
      </c>
      <c r="DA325" s="5">
        <f t="shared" si="117"/>
        <v>12094.194444444445</v>
      </c>
      <c r="DB325" s="5">
        <f t="shared" si="84"/>
        <v>11421.666666666666</v>
      </c>
      <c r="DC325" s="72">
        <f t="shared" si="118"/>
        <v>9210</v>
      </c>
    </row>
    <row r="326" spans="2:107" x14ac:dyDescent="0.3">
      <c r="B326" s="46">
        <v>39934</v>
      </c>
      <c r="C326" t="s">
        <v>447</v>
      </c>
      <c r="D326" s="4">
        <v>51</v>
      </c>
      <c r="E326" s="4">
        <v>271</v>
      </c>
      <c r="F326" s="4">
        <v>620</v>
      </c>
      <c r="G326" s="4">
        <v>62</v>
      </c>
      <c r="H326" s="4">
        <v>2359</v>
      </c>
      <c r="I326" s="4">
        <v>315</v>
      </c>
      <c r="J326" s="4">
        <v>53</v>
      </c>
      <c r="K326" s="4">
        <v>17</v>
      </c>
      <c r="L326" s="4">
        <v>455</v>
      </c>
      <c r="M326" s="4">
        <v>257</v>
      </c>
      <c r="N326" s="4">
        <v>237</v>
      </c>
      <c r="O326" s="4">
        <v>552</v>
      </c>
      <c r="P326" s="4">
        <v>278</v>
      </c>
      <c r="Q326" s="4">
        <v>113</v>
      </c>
      <c r="R326" s="4">
        <v>83</v>
      </c>
      <c r="S326" s="4">
        <v>117</v>
      </c>
      <c r="T326" s="4">
        <v>55</v>
      </c>
      <c r="U326" s="4">
        <v>74</v>
      </c>
      <c r="V326" s="4">
        <v>42</v>
      </c>
      <c r="W326" s="4">
        <v>100</v>
      </c>
      <c r="X326" s="4">
        <v>84</v>
      </c>
      <c r="Y326" s="4">
        <v>367</v>
      </c>
      <c r="Z326" s="4">
        <v>165</v>
      </c>
      <c r="AA326" s="4">
        <v>31</v>
      </c>
      <c r="AB326" s="4">
        <v>141</v>
      </c>
      <c r="AC326" s="4">
        <v>281</v>
      </c>
      <c r="AD326" s="4">
        <v>52</v>
      </c>
      <c r="AE326" s="4">
        <v>340</v>
      </c>
      <c r="AF326" s="4">
        <v>26</v>
      </c>
      <c r="AG326" s="4">
        <v>122</v>
      </c>
      <c r="AH326" s="4">
        <v>87</v>
      </c>
      <c r="AI326" s="4">
        <v>214</v>
      </c>
      <c r="AJ326" s="4">
        <v>312</v>
      </c>
      <c r="AK326" s="4">
        <v>36</v>
      </c>
      <c r="AL326" s="4">
        <v>152</v>
      </c>
      <c r="AM326" s="4">
        <v>93</v>
      </c>
      <c r="AN326" s="4">
        <v>2066</v>
      </c>
      <c r="AO326" s="4">
        <v>167</v>
      </c>
      <c r="AP326" s="4">
        <v>18</v>
      </c>
      <c r="AQ326" s="4">
        <v>80</v>
      </c>
      <c r="AR326" s="4">
        <v>47</v>
      </c>
      <c r="AS326" s="4">
        <v>158</v>
      </c>
      <c r="AT326" s="4">
        <v>592</v>
      </c>
      <c r="AU326" s="4">
        <v>248</v>
      </c>
      <c r="AV326" s="4">
        <v>17</v>
      </c>
      <c r="AW326" s="4">
        <v>208</v>
      </c>
      <c r="AX326" s="4">
        <v>9</v>
      </c>
      <c r="AY326" s="4">
        <v>22</v>
      </c>
      <c r="AZ326" s="4">
        <v>165</v>
      </c>
      <c r="BA326" s="4">
        <v>60</v>
      </c>
      <c r="BB326" s="4">
        <v>30</v>
      </c>
      <c r="BC326" s="4">
        <v>18</v>
      </c>
      <c r="BD326" s="4">
        <v>80</v>
      </c>
      <c r="BE326" s="4">
        <v>0</v>
      </c>
      <c r="BF326" s="4">
        <v>0</v>
      </c>
      <c r="BG326" s="4">
        <v>0</v>
      </c>
      <c r="BH326" s="4">
        <v>2</v>
      </c>
      <c r="BI326" s="4">
        <v>40</v>
      </c>
      <c r="BJ326" s="4">
        <v>0</v>
      </c>
      <c r="BK326" s="4">
        <v>5</v>
      </c>
      <c r="BL326" s="4">
        <v>1</v>
      </c>
      <c r="BM326" s="4">
        <v>2</v>
      </c>
      <c r="BN326" s="4">
        <v>0</v>
      </c>
      <c r="BO326" s="4">
        <f t="shared" si="123"/>
        <v>148</v>
      </c>
      <c r="BP326" s="4">
        <v>97</v>
      </c>
      <c r="BQ326" s="4">
        <f t="shared" si="124"/>
        <v>426</v>
      </c>
      <c r="BR326" s="27">
        <v>13172</v>
      </c>
      <c r="BS326" s="4">
        <f t="shared" ref="BS326:BS339" si="159">SUM(D326:BQ326)-BO326</f>
        <v>13172</v>
      </c>
      <c r="BT326" s="3">
        <v>0</v>
      </c>
      <c r="BU326" s="29">
        <v>39963</v>
      </c>
      <c r="BW326" s="4">
        <f t="shared" si="156"/>
        <v>138101</v>
      </c>
      <c r="BX326" s="22">
        <f t="shared" si="157"/>
        <v>-9.695022695818678E-3</v>
      </c>
      <c r="BY326" s="202">
        <v>3606</v>
      </c>
      <c r="BZ326" s="202">
        <f t="shared" si="152"/>
        <v>9566</v>
      </c>
      <c r="CA326" s="202">
        <f t="shared" si="158"/>
        <v>73476</v>
      </c>
      <c r="CD326" s="4">
        <f t="shared" si="153"/>
        <v>26435</v>
      </c>
      <c r="CE326" s="4">
        <f t="shared" si="154"/>
        <v>19470</v>
      </c>
      <c r="CF326" s="4">
        <f t="shared" si="155"/>
        <v>6272</v>
      </c>
      <c r="CG326" s="4">
        <f t="shared" si="85"/>
        <v>5819</v>
      </c>
      <c r="CH326" s="4">
        <f t="shared" si="86"/>
        <v>5767</v>
      </c>
      <c r="CZ326" s="70">
        <v>39934</v>
      </c>
      <c r="DA326" s="5">
        <f t="shared" si="117"/>
        <v>12144.083333333334</v>
      </c>
      <c r="DB326" s="5">
        <f t="shared" si="84"/>
        <v>11508.416666666666</v>
      </c>
      <c r="DC326" s="72">
        <f t="shared" si="118"/>
        <v>13172</v>
      </c>
    </row>
    <row r="327" spans="2:107" x14ac:dyDescent="0.3">
      <c r="B327" s="46">
        <v>39965</v>
      </c>
      <c r="C327" t="s">
        <v>448</v>
      </c>
      <c r="D327" s="4">
        <v>45</v>
      </c>
      <c r="E327" s="4">
        <v>174</v>
      </c>
      <c r="F327" s="4">
        <v>405</v>
      </c>
      <c r="G327" s="4">
        <v>47</v>
      </c>
      <c r="H327" s="4">
        <v>1786</v>
      </c>
      <c r="I327" s="4">
        <v>233</v>
      </c>
      <c r="J327" s="4">
        <v>45</v>
      </c>
      <c r="K327" s="4">
        <v>7</v>
      </c>
      <c r="L327" s="4">
        <v>352</v>
      </c>
      <c r="M327" s="4">
        <v>150</v>
      </c>
      <c r="N327" s="4">
        <v>160</v>
      </c>
      <c r="O327" s="4">
        <v>344</v>
      </c>
      <c r="P327" s="4">
        <v>168</v>
      </c>
      <c r="Q327" s="4">
        <v>95</v>
      </c>
      <c r="R327" s="4">
        <v>55</v>
      </c>
      <c r="S327" s="4">
        <v>90</v>
      </c>
      <c r="T327" s="4">
        <v>46</v>
      </c>
      <c r="U327" s="4">
        <v>61</v>
      </c>
      <c r="V327" s="4">
        <v>42</v>
      </c>
      <c r="W327" s="4">
        <v>68</v>
      </c>
      <c r="X327" s="4">
        <v>102</v>
      </c>
      <c r="Y327" s="4">
        <v>249</v>
      </c>
      <c r="Z327" s="4">
        <v>117</v>
      </c>
      <c r="AA327" s="4">
        <v>26</v>
      </c>
      <c r="AB327" s="4">
        <v>100</v>
      </c>
      <c r="AC327" s="4">
        <v>189</v>
      </c>
      <c r="AD327" s="4">
        <v>58</v>
      </c>
      <c r="AE327" s="4">
        <v>251</v>
      </c>
      <c r="AF327" s="4">
        <v>21</v>
      </c>
      <c r="AG327" s="4">
        <v>85</v>
      </c>
      <c r="AH327" s="4">
        <v>95</v>
      </c>
      <c r="AI327" s="4">
        <v>146</v>
      </c>
      <c r="AJ327" s="4">
        <v>280</v>
      </c>
      <c r="AK327" s="4">
        <v>30</v>
      </c>
      <c r="AL327" s="4">
        <v>145</v>
      </c>
      <c r="AM327" s="4">
        <v>59</v>
      </c>
      <c r="AN327" s="4">
        <v>1494</v>
      </c>
      <c r="AO327" s="4">
        <v>163</v>
      </c>
      <c r="AP327" s="4">
        <v>17</v>
      </c>
      <c r="AQ327" s="4">
        <v>46</v>
      </c>
      <c r="AR327" s="4">
        <v>47</v>
      </c>
      <c r="AS327" s="4">
        <v>121</v>
      </c>
      <c r="AT327" s="4">
        <v>424</v>
      </c>
      <c r="AU327" s="4">
        <v>184</v>
      </c>
      <c r="AV327" s="4">
        <v>14</v>
      </c>
      <c r="AW327" s="4">
        <v>179</v>
      </c>
      <c r="AX327" s="4">
        <v>5</v>
      </c>
      <c r="AY327" s="4">
        <v>21</v>
      </c>
      <c r="AZ327" s="4">
        <v>140</v>
      </c>
      <c r="BA327" s="4">
        <v>37</v>
      </c>
      <c r="BB327" s="4">
        <v>19</v>
      </c>
      <c r="BC327" s="4">
        <v>8</v>
      </c>
      <c r="BD327" s="4">
        <v>71</v>
      </c>
      <c r="BE327" s="4">
        <v>0</v>
      </c>
      <c r="BF327" s="4">
        <v>0</v>
      </c>
      <c r="BG327" s="4">
        <v>0</v>
      </c>
      <c r="BH327" s="4">
        <v>2</v>
      </c>
      <c r="BI327" s="4">
        <v>18</v>
      </c>
      <c r="BJ327" s="4">
        <v>0</v>
      </c>
      <c r="BK327" s="4">
        <v>1</v>
      </c>
      <c r="BL327" s="4">
        <v>0</v>
      </c>
      <c r="BM327" s="4">
        <v>0</v>
      </c>
      <c r="BN327" s="4">
        <v>1</v>
      </c>
      <c r="BO327" s="4">
        <f t="shared" si="123"/>
        <v>101</v>
      </c>
      <c r="BP327" s="4">
        <v>41</v>
      </c>
      <c r="BQ327" s="4">
        <f t="shared" si="124"/>
        <v>279</v>
      </c>
      <c r="BR327" s="27">
        <v>9658</v>
      </c>
      <c r="BS327" s="4">
        <f t="shared" si="159"/>
        <v>9658</v>
      </c>
      <c r="BT327" s="3">
        <v>0</v>
      </c>
      <c r="BU327" s="29">
        <v>39991</v>
      </c>
      <c r="BW327" s="4">
        <f t="shared" si="156"/>
        <v>136739</v>
      </c>
      <c r="BX327" s="22">
        <f t="shared" si="157"/>
        <v>-6.8346891342242477E-3</v>
      </c>
      <c r="BY327" s="202">
        <v>4209</v>
      </c>
      <c r="BZ327" s="202">
        <f t="shared" si="152"/>
        <v>5449</v>
      </c>
      <c r="CA327" s="202">
        <f t="shared" si="158"/>
        <v>74072</v>
      </c>
      <c r="CD327" s="4">
        <f t="shared" si="153"/>
        <v>26187</v>
      </c>
      <c r="CE327" s="4">
        <f t="shared" si="154"/>
        <v>19522</v>
      </c>
      <c r="CF327" s="4">
        <f t="shared" si="155"/>
        <v>6199</v>
      </c>
      <c r="CG327" s="4">
        <f t="shared" si="85"/>
        <v>5700</v>
      </c>
      <c r="CH327" s="4">
        <f t="shared" si="86"/>
        <v>5649</v>
      </c>
      <c r="CZ327" s="70">
        <v>39965</v>
      </c>
      <c r="DA327" s="5">
        <f t="shared" si="117"/>
        <v>12059.527777777777</v>
      </c>
      <c r="DB327" s="5">
        <f t="shared" si="84"/>
        <v>11394.916666666666</v>
      </c>
      <c r="DC327" s="72">
        <f t="shared" si="118"/>
        <v>9658</v>
      </c>
    </row>
    <row r="328" spans="2:107" x14ac:dyDescent="0.3">
      <c r="B328" s="46">
        <v>39995</v>
      </c>
      <c r="C328" t="s">
        <v>462</v>
      </c>
      <c r="D328" s="4">
        <v>58</v>
      </c>
      <c r="E328" s="4">
        <v>204</v>
      </c>
      <c r="F328" s="4">
        <v>395</v>
      </c>
      <c r="G328" s="4">
        <v>56</v>
      </c>
      <c r="H328" s="4">
        <v>2008</v>
      </c>
      <c r="I328" s="4">
        <v>249</v>
      </c>
      <c r="J328" s="4">
        <v>44</v>
      </c>
      <c r="K328" s="4">
        <v>8</v>
      </c>
      <c r="L328" s="4">
        <v>384</v>
      </c>
      <c r="M328" s="4">
        <v>167</v>
      </c>
      <c r="N328" s="4">
        <v>163</v>
      </c>
      <c r="O328" s="4">
        <v>417</v>
      </c>
      <c r="P328" s="4">
        <v>190</v>
      </c>
      <c r="Q328" s="4">
        <v>86</v>
      </c>
      <c r="R328" s="4">
        <v>65</v>
      </c>
      <c r="S328" s="4">
        <v>103</v>
      </c>
      <c r="T328" s="4">
        <v>55</v>
      </c>
      <c r="U328" s="4">
        <v>53</v>
      </c>
      <c r="V328" s="4">
        <v>27</v>
      </c>
      <c r="W328" s="4">
        <v>75</v>
      </c>
      <c r="X328" s="4">
        <v>92</v>
      </c>
      <c r="Y328" s="4">
        <v>287</v>
      </c>
      <c r="Z328" s="4">
        <v>135</v>
      </c>
      <c r="AA328" s="4">
        <v>27</v>
      </c>
      <c r="AB328" s="4">
        <v>133</v>
      </c>
      <c r="AC328" s="4">
        <v>175</v>
      </c>
      <c r="AD328" s="4">
        <v>55</v>
      </c>
      <c r="AE328" s="4">
        <v>252</v>
      </c>
      <c r="AF328" s="4">
        <v>33</v>
      </c>
      <c r="AG328" s="4">
        <v>98</v>
      </c>
      <c r="AH328" s="4">
        <v>78</v>
      </c>
      <c r="AI328" s="4">
        <v>228</v>
      </c>
      <c r="AJ328" s="4">
        <v>255</v>
      </c>
      <c r="AK328" s="4">
        <v>33</v>
      </c>
      <c r="AL328" s="4">
        <v>150</v>
      </c>
      <c r="AM328" s="4">
        <v>58</v>
      </c>
      <c r="AN328" s="4">
        <v>1398</v>
      </c>
      <c r="AO328" s="4">
        <v>138</v>
      </c>
      <c r="AP328" s="4">
        <v>13</v>
      </c>
      <c r="AQ328" s="4">
        <v>48</v>
      </c>
      <c r="AR328" s="4">
        <v>34</v>
      </c>
      <c r="AS328" s="4">
        <v>125</v>
      </c>
      <c r="AT328" s="4">
        <v>491</v>
      </c>
      <c r="AU328" s="4">
        <v>178</v>
      </c>
      <c r="AV328" s="4">
        <v>23</v>
      </c>
      <c r="AW328" s="4">
        <v>213</v>
      </c>
      <c r="AX328" s="4">
        <v>7</v>
      </c>
      <c r="AY328" s="4">
        <v>21</v>
      </c>
      <c r="AZ328" s="4">
        <v>144</v>
      </c>
      <c r="BA328" s="4">
        <v>56</v>
      </c>
      <c r="BB328" s="4">
        <v>14</v>
      </c>
      <c r="BC328" s="4">
        <v>10</v>
      </c>
      <c r="BD328" s="4">
        <v>92</v>
      </c>
      <c r="BE328" s="4">
        <v>0</v>
      </c>
      <c r="BF328" s="4">
        <v>0</v>
      </c>
      <c r="BG328" s="4">
        <v>0</v>
      </c>
      <c r="BH328" s="4">
        <v>4</v>
      </c>
      <c r="BI328" s="4">
        <v>17</v>
      </c>
      <c r="BJ328" s="4">
        <v>0</v>
      </c>
      <c r="BK328" s="4">
        <v>5</v>
      </c>
      <c r="BL328" s="4">
        <v>0</v>
      </c>
      <c r="BM328" s="4">
        <v>0</v>
      </c>
      <c r="BN328" s="4">
        <v>0</v>
      </c>
      <c r="BO328" s="4">
        <f t="shared" si="123"/>
        <v>128</v>
      </c>
      <c r="BP328" s="4">
        <v>72</v>
      </c>
      <c r="BQ328" s="4">
        <f t="shared" si="124"/>
        <v>281</v>
      </c>
      <c r="BR328" s="27">
        <v>10280</v>
      </c>
      <c r="BS328" s="4">
        <f t="shared" si="159"/>
        <v>10280</v>
      </c>
      <c r="BT328" s="3">
        <v>0</v>
      </c>
      <c r="BU328" s="29">
        <v>40020</v>
      </c>
      <c r="BW328" s="4">
        <f t="shared" si="156"/>
        <v>135317</v>
      </c>
      <c r="BX328" s="22">
        <f t="shared" si="157"/>
        <v>-2.7336112708453153E-2</v>
      </c>
      <c r="BY328" s="202">
        <v>4331</v>
      </c>
      <c r="BZ328" s="202">
        <f t="shared" ref="BZ328:BZ333" si="160">BR328-BY328</f>
        <v>5949</v>
      </c>
      <c r="CA328" s="202">
        <f t="shared" si="158"/>
        <v>75523</v>
      </c>
      <c r="CD328" s="4">
        <f t="shared" ref="CD328:CD333" si="161">SUM(H317:H328)</f>
        <v>25906</v>
      </c>
      <c r="CE328" s="4">
        <f t="shared" ref="CE328:CE333" si="162">SUM(AN317:AN328)</f>
        <v>19408</v>
      </c>
      <c r="CF328" s="4">
        <f t="shared" ref="CF328:CF333" si="163">SUM(AT317:AT328)</f>
        <v>6171</v>
      </c>
      <c r="CG328" s="4">
        <f t="shared" si="85"/>
        <v>5603</v>
      </c>
      <c r="CH328" s="4">
        <f t="shared" si="86"/>
        <v>5617</v>
      </c>
      <c r="CZ328" s="70">
        <v>39995</v>
      </c>
      <c r="DA328" s="5">
        <f t="shared" si="117"/>
        <v>11881.666666666666</v>
      </c>
      <c r="DB328" s="5">
        <f t="shared" si="84"/>
        <v>11276.416666666666</v>
      </c>
      <c r="DC328" s="72">
        <f t="shared" si="118"/>
        <v>10280</v>
      </c>
    </row>
    <row r="329" spans="2:107" x14ac:dyDescent="0.3">
      <c r="B329" s="46">
        <v>40026</v>
      </c>
      <c r="C329" t="s">
        <v>438</v>
      </c>
      <c r="D329" s="4">
        <v>72</v>
      </c>
      <c r="E329" s="4">
        <v>247</v>
      </c>
      <c r="F329" s="4">
        <v>552</v>
      </c>
      <c r="G329" s="4">
        <v>65</v>
      </c>
      <c r="H329" s="4">
        <v>2611</v>
      </c>
      <c r="I329" s="4">
        <v>355</v>
      </c>
      <c r="J329" s="4">
        <v>43</v>
      </c>
      <c r="K329" s="4">
        <v>14</v>
      </c>
      <c r="L329" s="4">
        <v>538</v>
      </c>
      <c r="M329" s="4">
        <v>170</v>
      </c>
      <c r="N329" s="4">
        <v>231</v>
      </c>
      <c r="O329" s="4">
        <v>537</v>
      </c>
      <c r="P329" s="4">
        <v>305</v>
      </c>
      <c r="Q329" s="4">
        <v>153</v>
      </c>
      <c r="R329" s="4">
        <v>82</v>
      </c>
      <c r="S329" s="4">
        <v>126</v>
      </c>
      <c r="T329" s="4">
        <v>58</v>
      </c>
      <c r="U329" s="4">
        <v>74</v>
      </c>
      <c r="V329" s="4">
        <v>57</v>
      </c>
      <c r="W329" s="4">
        <v>125</v>
      </c>
      <c r="X329" s="4">
        <v>152</v>
      </c>
      <c r="Y329" s="4">
        <v>376</v>
      </c>
      <c r="Z329" s="4">
        <v>160</v>
      </c>
      <c r="AA329" s="4">
        <v>40</v>
      </c>
      <c r="AB329" s="4">
        <v>144</v>
      </c>
      <c r="AC329" s="4">
        <v>251</v>
      </c>
      <c r="AD329" s="4">
        <v>82</v>
      </c>
      <c r="AE329" s="4">
        <v>343</v>
      </c>
      <c r="AF329" s="4">
        <v>32</v>
      </c>
      <c r="AG329" s="4">
        <v>125</v>
      </c>
      <c r="AH329" s="4">
        <v>109</v>
      </c>
      <c r="AI329" s="4">
        <v>277</v>
      </c>
      <c r="AJ329" s="4">
        <v>361</v>
      </c>
      <c r="AK329" s="4">
        <v>30</v>
      </c>
      <c r="AL329" s="4">
        <v>205</v>
      </c>
      <c r="AM329" s="4">
        <v>109</v>
      </c>
      <c r="AN329" s="4">
        <v>1996</v>
      </c>
      <c r="AO329" s="4">
        <v>173</v>
      </c>
      <c r="AP329" s="4">
        <v>13</v>
      </c>
      <c r="AQ329" s="4">
        <v>74</v>
      </c>
      <c r="AR329" s="4">
        <v>37</v>
      </c>
      <c r="AS329" s="4">
        <v>169</v>
      </c>
      <c r="AT329" s="4">
        <v>672</v>
      </c>
      <c r="AU329" s="4">
        <v>261</v>
      </c>
      <c r="AV329" s="4">
        <v>29</v>
      </c>
      <c r="AW329" s="4">
        <v>250</v>
      </c>
      <c r="AX329" s="4">
        <v>7</v>
      </c>
      <c r="AY329" s="4">
        <v>22</v>
      </c>
      <c r="AZ329" s="4">
        <v>201</v>
      </c>
      <c r="BA329" s="4">
        <v>51</v>
      </c>
      <c r="BB329" s="4">
        <v>19</v>
      </c>
      <c r="BC329" s="4">
        <v>6</v>
      </c>
      <c r="BD329" s="4">
        <v>138</v>
      </c>
      <c r="BE329" s="4">
        <v>0</v>
      </c>
      <c r="BF329" s="4">
        <v>0</v>
      </c>
      <c r="BG329" s="4">
        <v>0</v>
      </c>
      <c r="BH329" s="4">
        <v>0</v>
      </c>
      <c r="BI329" s="4">
        <v>31</v>
      </c>
      <c r="BJ329" s="4">
        <v>0</v>
      </c>
      <c r="BK329" s="4">
        <v>2</v>
      </c>
      <c r="BL329" s="4">
        <v>2</v>
      </c>
      <c r="BM329" s="4">
        <v>0</v>
      </c>
      <c r="BN329" s="4">
        <v>0</v>
      </c>
      <c r="BO329" s="4">
        <f t="shared" si="123"/>
        <v>179</v>
      </c>
      <c r="BP329" s="4">
        <v>79</v>
      </c>
      <c r="BQ329" s="4">
        <f t="shared" si="124"/>
        <v>493</v>
      </c>
      <c r="BR329" s="27">
        <v>13936</v>
      </c>
      <c r="BS329" s="4">
        <f t="shared" si="159"/>
        <v>13936</v>
      </c>
      <c r="BT329" s="3">
        <v>0</v>
      </c>
      <c r="BU329" s="29">
        <v>40054</v>
      </c>
      <c r="BW329" s="4">
        <f t="shared" si="156"/>
        <v>134020</v>
      </c>
      <c r="BX329" s="22">
        <f t="shared" si="157"/>
        <v>-6.0247384511822322E-2</v>
      </c>
      <c r="BY329" s="202">
        <v>1947</v>
      </c>
      <c r="BZ329" s="202">
        <f t="shared" si="160"/>
        <v>11989</v>
      </c>
      <c r="CA329" s="202">
        <f t="shared" si="158"/>
        <v>78388</v>
      </c>
      <c r="CD329" s="4">
        <f t="shared" si="161"/>
        <v>25525</v>
      </c>
      <c r="CE329" s="4">
        <f t="shared" si="162"/>
        <v>19469</v>
      </c>
      <c r="CF329" s="4">
        <f t="shared" si="163"/>
        <v>6128</v>
      </c>
      <c r="CG329" s="4">
        <f t="shared" si="85"/>
        <v>5533</v>
      </c>
      <c r="CH329" s="4">
        <f t="shared" si="86"/>
        <v>5540</v>
      </c>
      <c r="CZ329" s="70">
        <v>40026</v>
      </c>
      <c r="DA329" s="5">
        <f t="shared" si="117"/>
        <v>11849.194444444445</v>
      </c>
      <c r="DB329" s="5">
        <f t="shared" si="84"/>
        <v>11168.333333333334</v>
      </c>
      <c r="DC329" s="72">
        <f t="shared" si="118"/>
        <v>13936</v>
      </c>
    </row>
    <row r="330" spans="2:107" x14ac:dyDescent="0.3">
      <c r="B330" s="46">
        <v>40057</v>
      </c>
      <c r="C330" t="s">
        <v>439</v>
      </c>
      <c r="D330" s="4">
        <v>71</v>
      </c>
      <c r="E330" s="4">
        <v>222</v>
      </c>
      <c r="F330" s="4">
        <v>454</v>
      </c>
      <c r="G330" s="4">
        <v>57</v>
      </c>
      <c r="H330" s="4">
        <v>2123</v>
      </c>
      <c r="I330" s="4">
        <v>308</v>
      </c>
      <c r="J330" s="4">
        <v>45</v>
      </c>
      <c r="K330" s="4">
        <v>17</v>
      </c>
      <c r="L330" s="4">
        <v>423</v>
      </c>
      <c r="M330" s="4">
        <v>179</v>
      </c>
      <c r="N330" s="4">
        <v>180</v>
      </c>
      <c r="O330" s="4">
        <v>474</v>
      </c>
      <c r="P330" s="4">
        <v>205</v>
      </c>
      <c r="Q330" s="4">
        <v>103</v>
      </c>
      <c r="R330" s="4">
        <v>65</v>
      </c>
      <c r="S330" s="4">
        <v>86</v>
      </c>
      <c r="T330" s="4">
        <v>49</v>
      </c>
      <c r="U330" s="4">
        <v>61</v>
      </c>
      <c r="V330" s="4">
        <v>47</v>
      </c>
      <c r="W330" s="4">
        <v>72</v>
      </c>
      <c r="X330" s="4">
        <v>106</v>
      </c>
      <c r="Y330" s="4">
        <v>299</v>
      </c>
      <c r="Z330" s="4">
        <v>159</v>
      </c>
      <c r="AA330" s="4">
        <v>37</v>
      </c>
      <c r="AB330" s="4">
        <v>127</v>
      </c>
      <c r="AC330" s="4">
        <v>186</v>
      </c>
      <c r="AD330" s="4">
        <v>42</v>
      </c>
      <c r="AE330" s="4">
        <v>312</v>
      </c>
      <c r="AF330" s="4">
        <v>24</v>
      </c>
      <c r="AG330" s="4">
        <v>79</v>
      </c>
      <c r="AH330" s="4">
        <v>101</v>
      </c>
      <c r="AI330" s="4">
        <v>219</v>
      </c>
      <c r="AJ330" s="4">
        <v>364</v>
      </c>
      <c r="AK330" s="4">
        <v>24</v>
      </c>
      <c r="AL330" s="4">
        <v>161</v>
      </c>
      <c r="AM330" s="4">
        <v>97</v>
      </c>
      <c r="AN330" s="4">
        <v>1578</v>
      </c>
      <c r="AO330" s="4">
        <v>171</v>
      </c>
      <c r="AP330" s="4">
        <v>18</v>
      </c>
      <c r="AQ330" s="4">
        <v>74</v>
      </c>
      <c r="AR330" s="4">
        <v>30</v>
      </c>
      <c r="AS330" s="4">
        <v>138</v>
      </c>
      <c r="AT330" s="4">
        <v>554</v>
      </c>
      <c r="AU330" s="4">
        <v>208</v>
      </c>
      <c r="AV330" s="4">
        <v>22</v>
      </c>
      <c r="AW330" s="4">
        <v>215</v>
      </c>
      <c r="AX330" s="4">
        <v>6</v>
      </c>
      <c r="AY330" s="4">
        <v>8</v>
      </c>
      <c r="AZ330" s="4">
        <v>156</v>
      </c>
      <c r="BA330" s="4">
        <v>37</v>
      </c>
      <c r="BB330" s="4">
        <v>24</v>
      </c>
      <c r="BC330" s="4">
        <v>5</v>
      </c>
      <c r="BD330" s="4">
        <v>92</v>
      </c>
      <c r="BE330" s="4">
        <v>0</v>
      </c>
      <c r="BF330" s="4">
        <v>0</v>
      </c>
      <c r="BG330" s="4">
        <v>1</v>
      </c>
      <c r="BH330" s="4">
        <v>1</v>
      </c>
      <c r="BI330" s="4">
        <v>32</v>
      </c>
      <c r="BJ330" s="4">
        <v>0</v>
      </c>
      <c r="BK330" s="4">
        <v>3</v>
      </c>
      <c r="BL330" s="4">
        <v>1</v>
      </c>
      <c r="BM330" s="4">
        <v>0</v>
      </c>
      <c r="BN330" s="4">
        <v>0</v>
      </c>
      <c r="BO330" s="4">
        <f t="shared" si="123"/>
        <v>135</v>
      </c>
      <c r="BP330" s="4">
        <v>37</v>
      </c>
      <c r="BQ330" s="4">
        <f t="shared" si="124"/>
        <v>420</v>
      </c>
      <c r="BR330" s="27">
        <v>11409</v>
      </c>
      <c r="BS330" s="4">
        <f t="shared" si="159"/>
        <v>11409</v>
      </c>
      <c r="BT330" s="3">
        <v>0</v>
      </c>
      <c r="BU330" s="29">
        <v>40082</v>
      </c>
      <c r="BW330" s="4">
        <f t="shared" ref="BW330:BW336" si="164">SUM(BR319:BR330)</f>
        <v>131756</v>
      </c>
      <c r="BX330" s="22">
        <f t="shared" ref="BX330:BX335" si="165">(BW330/BW318)-1</f>
        <v>-6.6030580346066903E-2</v>
      </c>
      <c r="BY330" s="202">
        <v>4833</v>
      </c>
      <c r="BZ330" s="202">
        <f t="shared" si="160"/>
        <v>6576</v>
      </c>
      <c r="CA330" s="202">
        <f t="shared" ref="CA330:CA335" si="166">SUM(BZ319:BZ330)</f>
        <v>77030</v>
      </c>
      <c r="CD330" s="4">
        <f t="shared" si="161"/>
        <v>25050</v>
      </c>
      <c r="CE330" s="4">
        <f t="shared" si="162"/>
        <v>19249</v>
      </c>
      <c r="CF330" s="4">
        <f t="shared" si="163"/>
        <v>6059</v>
      </c>
      <c r="CG330" s="4">
        <f t="shared" si="85"/>
        <v>5405</v>
      </c>
      <c r="CH330" s="4">
        <f t="shared" si="86"/>
        <v>5437</v>
      </c>
      <c r="CZ330" s="70">
        <v>40057</v>
      </c>
      <c r="DA330" s="5">
        <f t="shared" si="117"/>
        <v>11638.861111111111</v>
      </c>
      <c r="DB330" s="5">
        <f t="shared" si="84"/>
        <v>10979.666666666666</v>
      </c>
      <c r="DC330" s="72">
        <f t="shared" si="118"/>
        <v>11409</v>
      </c>
    </row>
    <row r="331" spans="2:107" x14ac:dyDescent="0.3">
      <c r="B331" s="46">
        <v>40087</v>
      </c>
      <c r="C331" t="s">
        <v>440</v>
      </c>
      <c r="D331" s="4">
        <v>66</v>
      </c>
      <c r="E331" s="4">
        <v>263</v>
      </c>
      <c r="F331" s="4">
        <v>514</v>
      </c>
      <c r="G331" s="4">
        <v>62</v>
      </c>
      <c r="H331" s="4">
        <v>2409</v>
      </c>
      <c r="I331" s="4">
        <v>339</v>
      </c>
      <c r="J331" s="4">
        <v>66</v>
      </c>
      <c r="K331" s="4">
        <v>23</v>
      </c>
      <c r="L331" s="4">
        <v>468</v>
      </c>
      <c r="M331" s="4">
        <v>218</v>
      </c>
      <c r="N331" s="4">
        <v>187</v>
      </c>
      <c r="O331" s="4">
        <v>501</v>
      </c>
      <c r="P331" s="4">
        <v>244</v>
      </c>
      <c r="Q331" s="4">
        <v>104</v>
      </c>
      <c r="R331" s="4">
        <v>77</v>
      </c>
      <c r="S331" s="4">
        <v>113</v>
      </c>
      <c r="T331" s="4">
        <v>56</v>
      </c>
      <c r="U331" s="4">
        <v>71</v>
      </c>
      <c r="V331" s="4">
        <v>39</v>
      </c>
      <c r="W331" s="4">
        <v>103</v>
      </c>
      <c r="X331" s="4">
        <v>129</v>
      </c>
      <c r="Y331" s="4">
        <v>393</v>
      </c>
      <c r="Z331" s="4">
        <v>168</v>
      </c>
      <c r="AA331" s="4">
        <v>39</v>
      </c>
      <c r="AB331" s="4">
        <v>131</v>
      </c>
      <c r="AC331" s="4">
        <v>221</v>
      </c>
      <c r="AD331" s="4">
        <v>61</v>
      </c>
      <c r="AE331" s="4">
        <v>368</v>
      </c>
      <c r="AF331" s="4">
        <v>32</v>
      </c>
      <c r="AG331" s="4">
        <v>125</v>
      </c>
      <c r="AH331" s="4">
        <v>112</v>
      </c>
      <c r="AI331" s="4">
        <v>265</v>
      </c>
      <c r="AJ331" s="4">
        <v>382</v>
      </c>
      <c r="AK331" s="4">
        <v>49</v>
      </c>
      <c r="AL331" s="4">
        <v>186</v>
      </c>
      <c r="AM331" s="4">
        <v>91</v>
      </c>
      <c r="AN331" s="4">
        <v>2052</v>
      </c>
      <c r="AO331" s="4">
        <v>183</v>
      </c>
      <c r="AP331" s="4">
        <v>13</v>
      </c>
      <c r="AQ331" s="4">
        <v>70</v>
      </c>
      <c r="AR331" s="4">
        <v>40</v>
      </c>
      <c r="AS331" s="4">
        <v>168</v>
      </c>
      <c r="AT331" s="4">
        <v>595</v>
      </c>
      <c r="AU331" s="4">
        <v>238</v>
      </c>
      <c r="AV331" s="4">
        <v>27</v>
      </c>
      <c r="AW331" s="4">
        <v>220</v>
      </c>
      <c r="AX331" s="4">
        <v>10</v>
      </c>
      <c r="AY331" s="4">
        <v>13</v>
      </c>
      <c r="AZ331" s="4">
        <v>177</v>
      </c>
      <c r="BA331" s="4">
        <v>67</v>
      </c>
      <c r="BB331" s="4">
        <v>29</v>
      </c>
      <c r="BC331" s="4">
        <v>8</v>
      </c>
      <c r="BD331" s="4">
        <v>100</v>
      </c>
      <c r="BE331" s="4">
        <v>0</v>
      </c>
      <c r="BF331" s="4">
        <v>0</v>
      </c>
      <c r="BG331" s="4">
        <v>1</v>
      </c>
      <c r="BH331" s="4">
        <v>1</v>
      </c>
      <c r="BI331" s="4">
        <v>34</v>
      </c>
      <c r="BJ331" s="4">
        <v>2</v>
      </c>
      <c r="BK331" s="4">
        <v>8</v>
      </c>
      <c r="BL331" s="4">
        <v>3</v>
      </c>
      <c r="BM331" s="4">
        <v>0</v>
      </c>
      <c r="BN331" s="4">
        <v>0</v>
      </c>
      <c r="BO331" s="4">
        <f t="shared" si="123"/>
        <v>157</v>
      </c>
      <c r="BP331" s="4">
        <v>82</v>
      </c>
      <c r="BQ331" s="4">
        <f t="shared" si="124"/>
        <v>468</v>
      </c>
      <c r="BR331" s="27">
        <v>13284</v>
      </c>
      <c r="BS331" s="4">
        <f t="shared" si="159"/>
        <v>13284</v>
      </c>
      <c r="BT331" s="3">
        <v>0</v>
      </c>
      <c r="BU331" s="29">
        <v>40117</v>
      </c>
      <c r="BW331" s="4">
        <f t="shared" si="164"/>
        <v>131488</v>
      </c>
      <c r="BX331" s="22">
        <f t="shared" si="165"/>
        <v>-7.6064730558698113E-2</v>
      </c>
      <c r="BY331" s="202">
        <v>5141</v>
      </c>
      <c r="BZ331" s="202">
        <f t="shared" si="160"/>
        <v>8143</v>
      </c>
      <c r="CA331" s="202">
        <f t="shared" si="166"/>
        <v>76657</v>
      </c>
      <c r="CD331" s="4">
        <f t="shared" si="161"/>
        <v>24741</v>
      </c>
      <c r="CE331" s="4">
        <f t="shared" si="162"/>
        <v>19529</v>
      </c>
      <c r="CF331" s="4">
        <f t="shared" si="163"/>
        <v>6004</v>
      </c>
      <c r="CG331" s="4">
        <f t="shared" si="85"/>
        <v>5349</v>
      </c>
      <c r="CH331" s="4">
        <f t="shared" si="86"/>
        <v>5369</v>
      </c>
      <c r="CZ331" s="70">
        <v>40087</v>
      </c>
      <c r="DA331" s="5">
        <f t="shared" si="117"/>
        <v>11629.916666666666</v>
      </c>
      <c r="DB331" s="5">
        <f t="shared" si="84"/>
        <v>10957.333333333334</v>
      </c>
      <c r="DC331" s="72">
        <f t="shared" si="118"/>
        <v>13284</v>
      </c>
    </row>
    <row r="332" spans="2:107" x14ac:dyDescent="0.3">
      <c r="B332" s="46">
        <v>40118</v>
      </c>
      <c r="C332" t="s">
        <v>441</v>
      </c>
      <c r="D332" s="4">
        <v>49</v>
      </c>
      <c r="E332" s="4">
        <v>158</v>
      </c>
      <c r="F332" s="4">
        <v>341</v>
      </c>
      <c r="G332" s="4">
        <v>46</v>
      </c>
      <c r="H332" s="4">
        <v>1485</v>
      </c>
      <c r="I332" s="4">
        <v>214</v>
      </c>
      <c r="J332" s="4">
        <v>41</v>
      </c>
      <c r="K332" s="4">
        <v>9</v>
      </c>
      <c r="L332" s="4">
        <v>288</v>
      </c>
      <c r="M332" s="4">
        <v>124</v>
      </c>
      <c r="N332" s="4">
        <v>133</v>
      </c>
      <c r="O332" s="4">
        <v>374</v>
      </c>
      <c r="P332" s="4">
        <v>139</v>
      </c>
      <c r="Q332" s="4">
        <v>57</v>
      </c>
      <c r="R332" s="4">
        <v>56</v>
      </c>
      <c r="S332" s="4">
        <v>63</v>
      </c>
      <c r="T332" s="4">
        <v>31</v>
      </c>
      <c r="U332" s="4">
        <v>49</v>
      </c>
      <c r="V332" s="4">
        <v>30</v>
      </c>
      <c r="W332" s="4">
        <v>64</v>
      </c>
      <c r="X332" s="4">
        <v>78</v>
      </c>
      <c r="Y332" s="4">
        <v>307</v>
      </c>
      <c r="Z332" s="4">
        <v>105</v>
      </c>
      <c r="AA332" s="4">
        <v>26</v>
      </c>
      <c r="AB332" s="4">
        <v>87</v>
      </c>
      <c r="AC332" s="4">
        <v>145</v>
      </c>
      <c r="AD332" s="4">
        <v>51</v>
      </c>
      <c r="AE332" s="4">
        <v>198</v>
      </c>
      <c r="AF332" s="4">
        <v>21</v>
      </c>
      <c r="AG332" s="4">
        <v>79</v>
      </c>
      <c r="AH332" s="4">
        <v>71</v>
      </c>
      <c r="AI332" s="4">
        <v>148</v>
      </c>
      <c r="AJ332" s="4">
        <v>314</v>
      </c>
      <c r="AK332" s="4">
        <v>27</v>
      </c>
      <c r="AL332" s="4">
        <v>119</v>
      </c>
      <c r="AM332" s="4">
        <v>44</v>
      </c>
      <c r="AN332" s="4">
        <v>1340</v>
      </c>
      <c r="AO332" s="4">
        <v>120</v>
      </c>
      <c r="AP332" s="4">
        <v>15</v>
      </c>
      <c r="AQ332" s="4">
        <v>44</v>
      </c>
      <c r="AR332" s="4">
        <v>20</v>
      </c>
      <c r="AS332" s="4">
        <v>99</v>
      </c>
      <c r="AT332" s="4">
        <v>345</v>
      </c>
      <c r="AU332" s="4">
        <v>165</v>
      </c>
      <c r="AV332" s="4">
        <v>15</v>
      </c>
      <c r="AW332" s="4">
        <v>105</v>
      </c>
      <c r="AX332" s="4">
        <v>1</v>
      </c>
      <c r="AY332" s="4">
        <v>8</v>
      </c>
      <c r="AZ332" s="4">
        <v>124</v>
      </c>
      <c r="BA332" s="4">
        <v>32</v>
      </c>
      <c r="BB332" s="4">
        <v>10</v>
      </c>
      <c r="BC332" s="4">
        <v>4</v>
      </c>
      <c r="BD332" s="4">
        <v>89</v>
      </c>
      <c r="BE332" s="4">
        <v>0</v>
      </c>
      <c r="BF332" s="4">
        <v>0</v>
      </c>
      <c r="BG332" s="4">
        <v>1</v>
      </c>
      <c r="BH332" s="4">
        <v>2</v>
      </c>
      <c r="BI332" s="4">
        <v>21</v>
      </c>
      <c r="BJ332" s="4">
        <v>0</v>
      </c>
      <c r="BK332" s="4">
        <v>7</v>
      </c>
      <c r="BL332" s="4">
        <v>1</v>
      </c>
      <c r="BM332" s="4">
        <v>0</v>
      </c>
      <c r="BN332" s="4">
        <v>0</v>
      </c>
      <c r="BO332" s="4">
        <f t="shared" si="123"/>
        <v>125</v>
      </c>
      <c r="BP332" s="4">
        <v>137</v>
      </c>
      <c r="BQ332" s="4">
        <f t="shared" si="124"/>
        <v>310</v>
      </c>
      <c r="BR332" s="27">
        <v>8586</v>
      </c>
      <c r="BS332" s="4">
        <f t="shared" si="159"/>
        <v>8586</v>
      </c>
      <c r="BT332" s="3">
        <v>0</v>
      </c>
      <c r="BU332" s="29">
        <v>40145</v>
      </c>
      <c r="BW332" s="4">
        <f t="shared" si="164"/>
        <v>128370</v>
      </c>
      <c r="BX332" s="22">
        <f t="shared" si="165"/>
        <v>-0.11197044743905471</v>
      </c>
      <c r="BY332" s="202">
        <v>4285</v>
      </c>
      <c r="BZ332" s="202">
        <f t="shared" si="160"/>
        <v>4301</v>
      </c>
      <c r="CA332" s="202">
        <f t="shared" si="166"/>
        <v>74151</v>
      </c>
      <c r="CD332" s="4">
        <f t="shared" si="161"/>
        <v>23928</v>
      </c>
      <c r="CE332" s="4">
        <f t="shared" si="162"/>
        <v>19187</v>
      </c>
      <c r="CF332" s="4">
        <f t="shared" si="163"/>
        <v>5854</v>
      </c>
      <c r="CG332" s="4">
        <f t="shared" si="85"/>
        <v>5271</v>
      </c>
      <c r="CH332" s="4">
        <f t="shared" si="86"/>
        <v>5248</v>
      </c>
      <c r="CZ332" s="70">
        <v>40118</v>
      </c>
      <c r="DA332" s="5">
        <f t="shared" si="117"/>
        <v>11570.527777777777</v>
      </c>
      <c r="DB332" s="5">
        <f t="shared" si="84"/>
        <v>10697.5</v>
      </c>
      <c r="DC332" s="72">
        <f t="shared" si="118"/>
        <v>8586</v>
      </c>
    </row>
    <row r="333" spans="2:107" x14ac:dyDescent="0.3">
      <c r="B333" s="46">
        <v>40148</v>
      </c>
      <c r="C333" t="s">
        <v>442</v>
      </c>
      <c r="D333" s="4">
        <v>36</v>
      </c>
      <c r="E333" s="4">
        <v>184</v>
      </c>
      <c r="F333" s="4">
        <v>306</v>
      </c>
      <c r="G333" s="4">
        <v>41</v>
      </c>
      <c r="H333" s="4">
        <v>1446</v>
      </c>
      <c r="I333" s="4">
        <v>193</v>
      </c>
      <c r="J333" s="4">
        <v>33</v>
      </c>
      <c r="K333" s="4">
        <v>19</v>
      </c>
      <c r="L333" s="4">
        <v>345</v>
      </c>
      <c r="M333" s="4">
        <v>139</v>
      </c>
      <c r="N333" s="4">
        <v>135</v>
      </c>
      <c r="O333" s="4">
        <v>271</v>
      </c>
      <c r="P333" s="4">
        <v>146</v>
      </c>
      <c r="Q333" s="4">
        <v>69</v>
      </c>
      <c r="R333" s="4">
        <v>49</v>
      </c>
      <c r="S333" s="4">
        <v>60</v>
      </c>
      <c r="T333" s="4">
        <v>24</v>
      </c>
      <c r="U333" s="4">
        <v>52</v>
      </c>
      <c r="V333" s="4">
        <v>13</v>
      </c>
      <c r="W333" s="4">
        <v>65</v>
      </c>
      <c r="X333" s="4">
        <v>74</v>
      </c>
      <c r="Y333" s="4">
        <v>248</v>
      </c>
      <c r="Z333" s="4">
        <v>93</v>
      </c>
      <c r="AA333" s="4">
        <v>21</v>
      </c>
      <c r="AB333" s="4">
        <v>74</v>
      </c>
      <c r="AC333" s="4">
        <v>146</v>
      </c>
      <c r="AD333" s="4">
        <v>39</v>
      </c>
      <c r="AE333" s="4">
        <v>195</v>
      </c>
      <c r="AF333" s="4">
        <v>19</v>
      </c>
      <c r="AG333" s="4">
        <v>66</v>
      </c>
      <c r="AH333" s="4">
        <v>73</v>
      </c>
      <c r="AI333" s="4">
        <v>144</v>
      </c>
      <c r="AJ333" s="4">
        <v>340</v>
      </c>
      <c r="AK333" s="4">
        <v>18</v>
      </c>
      <c r="AL333" s="4">
        <v>88</v>
      </c>
      <c r="AM333" s="4">
        <v>52</v>
      </c>
      <c r="AN333" s="4">
        <v>1541</v>
      </c>
      <c r="AO333" s="4">
        <v>120</v>
      </c>
      <c r="AP333" s="4">
        <v>20</v>
      </c>
      <c r="AQ333" s="4">
        <v>38</v>
      </c>
      <c r="AR333" s="4">
        <v>22</v>
      </c>
      <c r="AS333" s="4">
        <v>107</v>
      </c>
      <c r="AT333" s="4">
        <v>343</v>
      </c>
      <c r="AU333" s="4">
        <v>174</v>
      </c>
      <c r="AV333" s="4">
        <v>13</v>
      </c>
      <c r="AW333" s="4">
        <v>150</v>
      </c>
      <c r="AX333" s="4">
        <v>2</v>
      </c>
      <c r="AY333" s="4">
        <v>7</v>
      </c>
      <c r="AZ333" s="4">
        <v>101</v>
      </c>
      <c r="BA333" s="4">
        <v>36</v>
      </c>
      <c r="BB333" s="4">
        <v>14</v>
      </c>
      <c r="BC333" s="4">
        <v>3</v>
      </c>
      <c r="BD333" s="4">
        <v>74</v>
      </c>
      <c r="BE333" s="4">
        <v>0</v>
      </c>
      <c r="BF333" s="4">
        <v>0</v>
      </c>
      <c r="BG333" s="4">
        <v>0</v>
      </c>
      <c r="BH333" s="4">
        <v>1</v>
      </c>
      <c r="BI333" s="4">
        <v>14</v>
      </c>
      <c r="BJ333" s="4">
        <v>0</v>
      </c>
      <c r="BK333" s="4">
        <v>5</v>
      </c>
      <c r="BL333" s="4">
        <v>0</v>
      </c>
      <c r="BM333" s="4">
        <v>0</v>
      </c>
      <c r="BN333" s="4">
        <v>0</v>
      </c>
      <c r="BO333" s="4">
        <f t="shared" si="123"/>
        <v>97</v>
      </c>
      <c r="BP333" s="4">
        <v>36</v>
      </c>
      <c r="BQ333" s="4">
        <f t="shared" si="124"/>
        <v>348</v>
      </c>
      <c r="BR333" s="27">
        <v>8485</v>
      </c>
      <c r="BS333" s="4">
        <f t="shared" si="159"/>
        <v>8485</v>
      </c>
      <c r="BT333" s="3">
        <v>0</v>
      </c>
      <c r="BU333" s="29">
        <v>40173</v>
      </c>
      <c r="BW333" s="4">
        <f t="shared" si="164"/>
        <v>129323</v>
      </c>
      <c r="BX333" s="22">
        <f t="shared" si="165"/>
        <v>-7.885664629542577E-2</v>
      </c>
      <c r="BY333" s="202">
        <v>5523</v>
      </c>
      <c r="BZ333" s="202">
        <f t="shared" si="160"/>
        <v>2962</v>
      </c>
      <c r="CA333" s="202">
        <f t="shared" si="166"/>
        <v>73329</v>
      </c>
      <c r="CD333" s="4">
        <f t="shared" si="161"/>
        <v>23899</v>
      </c>
      <c r="CE333" s="4">
        <f t="shared" si="162"/>
        <v>19607</v>
      </c>
      <c r="CF333" s="4">
        <f t="shared" si="163"/>
        <v>5886</v>
      </c>
      <c r="CG333" s="4">
        <f t="shared" si="85"/>
        <v>5261</v>
      </c>
      <c r="CH333" s="4">
        <f t="shared" si="86"/>
        <v>5195</v>
      </c>
      <c r="CZ333" s="70">
        <v>40148</v>
      </c>
      <c r="DA333" s="5">
        <f t="shared" si="117"/>
        <v>11437.194444444445</v>
      </c>
      <c r="DB333" s="5">
        <f t="shared" si="84"/>
        <v>10776.916666666666</v>
      </c>
      <c r="DC333" s="72">
        <f t="shared" si="118"/>
        <v>8485</v>
      </c>
    </row>
    <row r="334" spans="2:107" x14ac:dyDescent="0.3">
      <c r="B334" s="46">
        <v>40179</v>
      </c>
      <c r="C334" t="s">
        <v>443</v>
      </c>
      <c r="D334" s="4">
        <v>53</v>
      </c>
      <c r="E334" s="4">
        <v>255</v>
      </c>
      <c r="F334" s="4">
        <v>457</v>
      </c>
      <c r="G334" s="4">
        <v>58</v>
      </c>
      <c r="H334" s="4">
        <v>2072</v>
      </c>
      <c r="I334" s="4">
        <v>322</v>
      </c>
      <c r="J334" s="4">
        <v>48</v>
      </c>
      <c r="K334" s="4">
        <v>16</v>
      </c>
      <c r="L334" s="4">
        <v>470</v>
      </c>
      <c r="M334" s="4">
        <v>220</v>
      </c>
      <c r="N334" s="4">
        <v>191</v>
      </c>
      <c r="O334" s="4">
        <v>511</v>
      </c>
      <c r="P334" s="4">
        <v>232</v>
      </c>
      <c r="Q334" s="4">
        <v>75</v>
      </c>
      <c r="R334" s="4">
        <v>58</v>
      </c>
      <c r="S334" s="4">
        <v>84</v>
      </c>
      <c r="T334" s="4">
        <v>48</v>
      </c>
      <c r="U334" s="4">
        <v>68</v>
      </c>
      <c r="V334" s="4">
        <v>31</v>
      </c>
      <c r="W334" s="4">
        <v>80</v>
      </c>
      <c r="X334" s="4">
        <v>113</v>
      </c>
      <c r="Y334" s="4">
        <v>315</v>
      </c>
      <c r="Z334" s="4">
        <v>132</v>
      </c>
      <c r="AA334" s="4">
        <v>20</v>
      </c>
      <c r="AB334" s="4">
        <v>140</v>
      </c>
      <c r="AC334" s="4">
        <v>237</v>
      </c>
      <c r="AD334" s="4">
        <v>59</v>
      </c>
      <c r="AE334" s="4">
        <v>317</v>
      </c>
      <c r="AF334" s="4">
        <v>24</v>
      </c>
      <c r="AG334" s="4">
        <v>112</v>
      </c>
      <c r="AH334" s="4">
        <v>103</v>
      </c>
      <c r="AI334" s="4">
        <v>215</v>
      </c>
      <c r="AJ334" s="4">
        <v>410</v>
      </c>
      <c r="AK334" s="4">
        <v>28</v>
      </c>
      <c r="AL334" s="4">
        <v>173</v>
      </c>
      <c r="AM334" s="4">
        <v>97</v>
      </c>
      <c r="AN334" s="4">
        <v>1842</v>
      </c>
      <c r="AO334" s="4">
        <v>141</v>
      </c>
      <c r="AP334" s="4">
        <v>19</v>
      </c>
      <c r="AQ334" s="4">
        <v>76</v>
      </c>
      <c r="AR334" s="4">
        <v>40</v>
      </c>
      <c r="AS334" s="4">
        <v>129</v>
      </c>
      <c r="AT334" s="4">
        <v>547</v>
      </c>
      <c r="AU334" s="4">
        <v>224</v>
      </c>
      <c r="AV334" s="4">
        <v>35</v>
      </c>
      <c r="AW334" s="4">
        <v>186</v>
      </c>
      <c r="AX334" s="4">
        <v>9</v>
      </c>
      <c r="AY334" s="4">
        <v>15</v>
      </c>
      <c r="AZ334" s="4">
        <v>166</v>
      </c>
      <c r="BA334" s="4">
        <v>57</v>
      </c>
      <c r="BB334" s="4">
        <v>16</v>
      </c>
      <c r="BC334" s="4">
        <v>6</v>
      </c>
      <c r="BD334" s="4">
        <v>118</v>
      </c>
      <c r="BE334" s="4">
        <v>0</v>
      </c>
      <c r="BF334" s="4">
        <v>0</v>
      </c>
      <c r="BG334" s="4">
        <v>0</v>
      </c>
      <c r="BH334" s="4">
        <v>2</v>
      </c>
      <c r="BI334" s="4">
        <v>17</v>
      </c>
      <c r="BJ334" s="4">
        <v>0</v>
      </c>
      <c r="BK334" s="4">
        <v>9</v>
      </c>
      <c r="BL334" s="4">
        <v>4</v>
      </c>
      <c r="BM334" s="4">
        <v>1</v>
      </c>
      <c r="BN334" s="4">
        <v>0</v>
      </c>
      <c r="BO334" s="4">
        <f t="shared" si="123"/>
        <v>157</v>
      </c>
      <c r="BP334" s="4">
        <v>65</v>
      </c>
      <c r="BQ334" s="4">
        <f t="shared" si="124"/>
        <v>404</v>
      </c>
      <c r="BR334" s="27">
        <v>11972</v>
      </c>
      <c r="BS334" s="4">
        <f t="shared" si="159"/>
        <v>11972</v>
      </c>
      <c r="BT334" s="3">
        <v>0</v>
      </c>
      <c r="BU334" s="29">
        <v>40208</v>
      </c>
      <c r="BW334" s="4">
        <f t="shared" si="164"/>
        <v>129531</v>
      </c>
      <c r="BX334" s="22">
        <f t="shared" si="165"/>
        <v>-8.7186317414008174E-2</v>
      </c>
      <c r="BY334" s="202">
        <v>6132</v>
      </c>
      <c r="BZ334" s="202">
        <f t="shared" ref="BZ334:BZ339" si="167">BR334-BY334</f>
        <v>5840</v>
      </c>
      <c r="CA334" s="202">
        <f t="shared" si="166"/>
        <v>75027</v>
      </c>
      <c r="CD334" s="4">
        <f t="shared" ref="CD334:CD339" si="168">SUM(H323:H334)</f>
        <v>23676</v>
      </c>
      <c r="CE334" s="4">
        <f t="shared" ref="CE334:CE339" si="169">SUM(AN323:AN334)</f>
        <v>19703</v>
      </c>
      <c r="CF334" s="4">
        <f t="shared" ref="CF334:CF339" si="170">SUM(AT323:AT334)</f>
        <v>5881</v>
      </c>
      <c r="CG334" s="4">
        <f t="shared" si="85"/>
        <v>5232</v>
      </c>
      <c r="CH334" s="4">
        <f t="shared" si="86"/>
        <v>5234</v>
      </c>
      <c r="CZ334" s="70">
        <v>40179</v>
      </c>
      <c r="DA334" s="5">
        <f t="shared" si="117"/>
        <v>11453.972222222223</v>
      </c>
      <c r="DB334" s="5">
        <f t="shared" si="84"/>
        <v>10794.25</v>
      </c>
      <c r="DC334" s="72">
        <f t="shared" si="118"/>
        <v>11972</v>
      </c>
    </row>
    <row r="335" spans="2:107" x14ac:dyDescent="0.3">
      <c r="B335" s="46">
        <v>40210</v>
      </c>
      <c r="C335" t="s">
        <v>444</v>
      </c>
      <c r="D335" s="4">
        <v>41</v>
      </c>
      <c r="E335" s="4">
        <v>192</v>
      </c>
      <c r="F335" s="4">
        <v>432</v>
      </c>
      <c r="G335" s="4">
        <v>46</v>
      </c>
      <c r="H335" s="4">
        <v>1777</v>
      </c>
      <c r="I335" s="4">
        <v>221</v>
      </c>
      <c r="J335" s="4">
        <v>39</v>
      </c>
      <c r="K335" s="4">
        <v>13</v>
      </c>
      <c r="L335" s="4">
        <v>416</v>
      </c>
      <c r="M335" s="4">
        <v>162</v>
      </c>
      <c r="N335" s="4">
        <v>183</v>
      </c>
      <c r="O335" s="4">
        <v>419</v>
      </c>
      <c r="P335" s="4">
        <v>189</v>
      </c>
      <c r="Q335" s="4">
        <v>71</v>
      </c>
      <c r="R335" s="4">
        <v>51</v>
      </c>
      <c r="S335" s="4">
        <v>77</v>
      </c>
      <c r="T335" s="4">
        <v>41</v>
      </c>
      <c r="U335" s="4">
        <v>44</v>
      </c>
      <c r="V335" s="4">
        <v>25</v>
      </c>
      <c r="W335" s="4">
        <v>81</v>
      </c>
      <c r="X335" s="4">
        <v>93</v>
      </c>
      <c r="Y335" s="4">
        <v>339</v>
      </c>
      <c r="Z335" s="4">
        <v>135</v>
      </c>
      <c r="AA335" s="4">
        <v>18</v>
      </c>
      <c r="AB335" s="4">
        <v>112</v>
      </c>
      <c r="AC335" s="4">
        <v>181</v>
      </c>
      <c r="AD335" s="4">
        <v>49</v>
      </c>
      <c r="AE335" s="4">
        <v>265</v>
      </c>
      <c r="AF335" s="4">
        <v>22</v>
      </c>
      <c r="AG335" s="4">
        <v>83</v>
      </c>
      <c r="AH335" s="4">
        <v>91</v>
      </c>
      <c r="AI335" s="4">
        <v>182</v>
      </c>
      <c r="AJ335" s="4">
        <v>410</v>
      </c>
      <c r="AK335" s="4">
        <v>16</v>
      </c>
      <c r="AL335" s="4">
        <v>137</v>
      </c>
      <c r="AM335" s="4">
        <v>84</v>
      </c>
      <c r="AN335" s="4">
        <v>1585</v>
      </c>
      <c r="AO335" s="4">
        <v>89</v>
      </c>
      <c r="AP335" s="4">
        <v>13</v>
      </c>
      <c r="AQ335" s="4">
        <v>51</v>
      </c>
      <c r="AR335" s="4">
        <v>26</v>
      </c>
      <c r="AS335" s="4">
        <v>134</v>
      </c>
      <c r="AT335" s="4">
        <v>427</v>
      </c>
      <c r="AU335" s="4">
        <v>189</v>
      </c>
      <c r="AV335" s="4">
        <v>14</v>
      </c>
      <c r="AW335" s="4">
        <v>150</v>
      </c>
      <c r="AX335" s="4">
        <v>10</v>
      </c>
      <c r="AY335" s="4">
        <v>18</v>
      </c>
      <c r="AZ335" s="4">
        <v>125</v>
      </c>
      <c r="BA335" s="4">
        <v>44</v>
      </c>
      <c r="BB335" s="4">
        <v>5</v>
      </c>
      <c r="BC335" s="4">
        <v>11</v>
      </c>
      <c r="BD335" s="4">
        <v>89</v>
      </c>
      <c r="BE335" s="4">
        <v>0</v>
      </c>
      <c r="BF335" s="4">
        <v>0</v>
      </c>
      <c r="BG335" s="4">
        <v>0</v>
      </c>
      <c r="BH335" s="4">
        <v>1</v>
      </c>
      <c r="BI335" s="4">
        <v>22</v>
      </c>
      <c r="BJ335" s="4">
        <v>0</v>
      </c>
      <c r="BK335" s="4">
        <v>0</v>
      </c>
      <c r="BL335" s="4">
        <v>1</v>
      </c>
      <c r="BM335" s="4">
        <v>0</v>
      </c>
      <c r="BN335" s="4">
        <v>0</v>
      </c>
      <c r="BO335" s="4">
        <f t="shared" si="123"/>
        <v>124</v>
      </c>
      <c r="BP335" s="4">
        <v>57</v>
      </c>
      <c r="BQ335" s="4">
        <f t="shared" si="124"/>
        <v>348</v>
      </c>
      <c r="BR335" s="27">
        <v>10146</v>
      </c>
      <c r="BS335" s="4">
        <f t="shared" si="159"/>
        <v>10146</v>
      </c>
      <c r="BT335" s="3">
        <v>0</v>
      </c>
      <c r="BU335" s="29">
        <v>40236</v>
      </c>
      <c r="BW335" s="4">
        <f t="shared" si="164"/>
        <v>129848</v>
      </c>
      <c r="BX335" s="22">
        <f t="shared" si="165"/>
        <v>-7.9327263960974448E-2</v>
      </c>
      <c r="BY335" s="202">
        <v>6557</v>
      </c>
      <c r="BZ335" s="202">
        <f t="shared" si="167"/>
        <v>3589</v>
      </c>
      <c r="CA335" s="202">
        <f t="shared" si="166"/>
        <v>72745</v>
      </c>
      <c r="CD335" s="4">
        <f t="shared" si="168"/>
        <v>23592</v>
      </c>
      <c r="CE335" s="4">
        <f t="shared" si="169"/>
        <v>19845</v>
      </c>
      <c r="CF335" s="4">
        <f t="shared" si="170"/>
        <v>5850</v>
      </c>
      <c r="CG335" s="4">
        <f t="shared" si="85"/>
        <v>5272</v>
      </c>
      <c r="CH335" s="4">
        <f t="shared" si="86"/>
        <v>5236</v>
      </c>
      <c r="CZ335" s="70">
        <v>40210</v>
      </c>
      <c r="DA335" s="5">
        <f t="shared" si="117"/>
        <v>11423.666666666666</v>
      </c>
      <c r="DB335" s="5">
        <f t="shared" ref="DB335:DB390" si="171">AVERAGE(BS324:BS335)</f>
        <v>10820.666666666666</v>
      </c>
      <c r="DC335" s="72">
        <f t="shared" si="118"/>
        <v>10146</v>
      </c>
    </row>
    <row r="336" spans="2:107" x14ac:dyDescent="0.3">
      <c r="B336" s="46">
        <v>40238</v>
      </c>
      <c r="C336" t="s">
        <v>445</v>
      </c>
      <c r="D336" s="4">
        <v>55</v>
      </c>
      <c r="E336" s="4">
        <v>223</v>
      </c>
      <c r="F336" s="4">
        <v>403</v>
      </c>
      <c r="G336" s="4">
        <v>59</v>
      </c>
      <c r="H336" s="4">
        <v>1834</v>
      </c>
      <c r="I336" s="4">
        <v>259</v>
      </c>
      <c r="J336" s="4">
        <v>36</v>
      </c>
      <c r="K336" s="4">
        <v>13</v>
      </c>
      <c r="L336" s="4">
        <v>417</v>
      </c>
      <c r="M336" s="4">
        <v>166</v>
      </c>
      <c r="N336" s="4">
        <v>183</v>
      </c>
      <c r="O336" s="4">
        <v>414</v>
      </c>
      <c r="P336" s="4">
        <v>188</v>
      </c>
      <c r="Q336" s="4">
        <v>64</v>
      </c>
      <c r="R336" s="4">
        <v>57</v>
      </c>
      <c r="S336" s="4">
        <v>81</v>
      </c>
      <c r="T336" s="4">
        <v>56</v>
      </c>
      <c r="U336" s="4">
        <v>45</v>
      </c>
      <c r="V336" s="4">
        <v>25</v>
      </c>
      <c r="W336" s="4">
        <v>83</v>
      </c>
      <c r="X336" s="4">
        <v>79</v>
      </c>
      <c r="Y336" s="4">
        <v>416</v>
      </c>
      <c r="Z336" s="4">
        <v>118</v>
      </c>
      <c r="AA336" s="4">
        <v>20</v>
      </c>
      <c r="AB336" s="4">
        <v>112</v>
      </c>
      <c r="AC336" s="4">
        <v>174</v>
      </c>
      <c r="AD336" s="4">
        <v>57</v>
      </c>
      <c r="AE336" s="4">
        <v>262</v>
      </c>
      <c r="AF336" s="4">
        <v>24</v>
      </c>
      <c r="AG336" s="4">
        <v>80</v>
      </c>
      <c r="AH336" s="4">
        <v>76</v>
      </c>
      <c r="AI336" s="4">
        <v>192</v>
      </c>
      <c r="AJ336" s="4">
        <v>458</v>
      </c>
      <c r="AK336" s="4">
        <v>23</v>
      </c>
      <c r="AL336" s="4">
        <v>137</v>
      </c>
      <c r="AM336" s="4">
        <v>77</v>
      </c>
      <c r="AN336" s="4">
        <v>1605</v>
      </c>
      <c r="AO336" s="4">
        <v>103</v>
      </c>
      <c r="AP336" s="4">
        <v>15</v>
      </c>
      <c r="AQ336" s="4">
        <v>57</v>
      </c>
      <c r="AR336" s="4">
        <v>42</v>
      </c>
      <c r="AS336" s="4">
        <v>119</v>
      </c>
      <c r="AT336" s="4">
        <v>453</v>
      </c>
      <c r="AU336" s="4">
        <v>207</v>
      </c>
      <c r="AV336" s="4">
        <v>8</v>
      </c>
      <c r="AW336" s="4">
        <v>132</v>
      </c>
      <c r="AX336" s="4">
        <v>9</v>
      </c>
      <c r="AY336" s="4">
        <v>14</v>
      </c>
      <c r="AZ336" s="4">
        <v>134</v>
      </c>
      <c r="BA336" s="4">
        <v>46</v>
      </c>
      <c r="BB336" s="4">
        <v>14</v>
      </c>
      <c r="BC336" s="4">
        <v>3</v>
      </c>
      <c r="BD336" s="4">
        <v>96</v>
      </c>
      <c r="BE336" s="4">
        <v>0</v>
      </c>
      <c r="BF336" s="4">
        <v>0</v>
      </c>
      <c r="BG336" s="4">
        <v>0</v>
      </c>
      <c r="BH336" s="4">
        <v>1</v>
      </c>
      <c r="BI336" s="4">
        <v>12</v>
      </c>
      <c r="BJ336" s="4">
        <v>0</v>
      </c>
      <c r="BK336" s="4">
        <v>0</v>
      </c>
      <c r="BL336" s="4">
        <v>0</v>
      </c>
      <c r="BM336" s="4">
        <v>0</v>
      </c>
      <c r="BN336" s="4">
        <v>0</v>
      </c>
      <c r="BO336" s="4">
        <f t="shared" si="123"/>
        <v>112</v>
      </c>
      <c r="BP336" s="4">
        <v>77</v>
      </c>
      <c r="BQ336" s="4">
        <f t="shared" si="124"/>
        <v>403</v>
      </c>
      <c r="BR336" s="27">
        <v>10516</v>
      </c>
      <c r="BS336" s="4">
        <f t="shared" si="159"/>
        <v>10516</v>
      </c>
      <c r="BT336" s="3">
        <v>0</v>
      </c>
      <c r="BU336" s="29">
        <v>40265</v>
      </c>
      <c r="BW336" s="4">
        <f t="shared" si="164"/>
        <v>130654</v>
      </c>
      <c r="BX336" s="22">
        <f t="shared" ref="BX336:BX341" si="172">(BW336/BW324)-1</f>
        <v>-5.1520497128877518E-2</v>
      </c>
      <c r="BY336" s="202">
        <v>7584</v>
      </c>
      <c r="BZ336" s="202">
        <f t="shared" si="167"/>
        <v>2932</v>
      </c>
      <c r="CA336" s="202">
        <f t="shared" ref="CA336:CA341" si="173">SUM(BZ325:BZ336)</f>
        <v>72011</v>
      </c>
      <c r="CD336" s="4">
        <f t="shared" si="168"/>
        <v>23634</v>
      </c>
      <c r="CE336" s="4">
        <f t="shared" si="169"/>
        <v>19946</v>
      </c>
      <c r="CF336" s="4">
        <f t="shared" si="170"/>
        <v>5864</v>
      </c>
      <c r="CG336" s="4">
        <f t="shared" ref="CG336:CG394" si="174">SUM(F325:F336)</f>
        <v>5278</v>
      </c>
      <c r="CH336" s="4">
        <f t="shared" ref="CH336:CH394" si="175">SUM(O325:O336)</f>
        <v>5219</v>
      </c>
      <c r="CZ336" s="70">
        <v>40238</v>
      </c>
      <c r="DA336" s="5">
        <f t="shared" si="117"/>
        <v>11316.75</v>
      </c>
      <c r="DB336" s="5">
        <f t="shared" si="171"/>
        <v>10887.833333333334</v>
      </c>
      <c r="DC336" s="72">
        <f t="shared" si="118"/>
        <v>10516</v>
      </c>
    </row>
    <row r="337" spans="2:107" x14ac:dyDescent="0.3">
      <c r="B337" s="46">
        <v>40269</v>
      </c>
      <c r="C337" t="s">
        <v>446</v>
      </c>
      <c r="D337" s="4">
        <v>39</v>
      </c>
      <c r="E337" s="4">
        <v>173</v>
      </c>
      <c r="F337" s="4">
        <v>378</v>
      </c>
      <c r="G337" s="4">
        <v>57</v>
      </c>
      <c r="H337" s="4">
        <v>1864</v>
      </c>
      <c r="I337" s="4">
        <v>246</v>
      </c>
      <c r="J337" s="4">
        <v>39</v>
      </c>
      <c r="K337" s="4">
        <v>10</v>
      </c>
      <c r="L337" s="4">
        <v>441</v>
      </c>
      <c r="M337" s="4">
        <v>178</v>
      </c>
      <c r="N337" s="4">
        <v>159</v>
      </c>
      <c r="O337" s="4">
        <v>387</v>
      </c>
      <c r="P337" s="4">
        <v>200</v>
      </c>
      <c r="Q337" s="4">
        <v>74</v>
      </c>
      <c r="R337" s="4">
        <v>58</v>
      </c>
      <c r="S337" s="4">
        <v>90</v>
      </c>
      <c r="T337" s="4">
        <v>44</v>
      </c>
      <c r="U337" s="4">
        <v>49</v>
      </c>
      <c r="V337" s="4">
        <v>26</v>
      </c>
      <c r="W337" s="4">
        <v>96</v>
      </c>
      <c r="X337" s="4">
        <v>62</v>
      </c>
      <c r="Y337" s="4">
        <v>401</v>
      </c>
      <c r="Z337" s="4">
        <v>123</v>
      </c>
      <c r="AA337" s="4">
        <v>23</v>
      </c>
      <c r="AB337" s="4">
        <v>128</v>
      </c>
      <c r="AC337" s="4">
        <v>193</v>
      </c>
      <c r="AD337" s="4">
        <v>38</v>
      </c>
      <c r="AE337" s="4">
        <v>294</v>
      </c>
      <c r="AF337" s="4">
        <v>26</v>
      </c>
      <c r="AG337" s="4">
        <v>76</v>
      </c>
      <c r="AH337" s="4">
        <v>69</v>
      </c>
      <c r="AI337" s="4">
        <v>179</v>
      </c>
      <c r="AJ337" s="4">
        <v>495</v>
      </c>
      <c r="AK337" s="4">
        <v>27</v>
      </c>
      <c r="AL337" s="4">
        <v>129</v>
      </c>
      <c r="AM337" s="4">
        <v>67</v>
      </c>
      <c r="AN337" s="4">
        <v>1637</v>
      </c>
      <c r="AO337" s="4">
        <v>114</v>
      </c>
      <c r="AP337" s="4">
        <v>14</v>
      </c>
      <c r="AQ337" s="4">
        <v>46</v>
      </c>
      <c r="AR337" s="4">
        <v>33</v>
      </c>
      <c r="AS337" s="4">
        <v>122</v>
      </c>
      <c r="AT337" s="4">
        <v>446</v>
      </c>
      <c r="AU337" s="4">
        <v>180</v>
      </c>
      <c r="AV337" s="4">
        <v>18</v>
      </c>
      <c r="AW337" s="4">
        <v>132</v>
      </c>
      <c r="AX337" s="4">
        <v>5</v>
      </c>
      <c r="AY337" s="4">
        <v>17</v>
      </c>
      <c r="AZ337" s="4">
        <v>127</v>
      </c>
      <c r="BA337" s="4">
        <v>40</v>
      </c>
      <c r="BB337" s="4">
        <v>7</v>
      </c>
      <c r="BC337" s="4">
        <v>2</v>
      </c>
      <c r="BD337" s="4">
        <v>86</v>
      </c>
      <c r="BE337" s="4">
        <v>0</v>
      </c>
      <c r="BF337" s="4">
        <v>0</v>
      </c>
      <c r="BG337" s="4">
        <v>0</v>
      </c>
      <c r="BH337" s="4">
        <v>0</v>
      </c>
      <c r="BI337" s="4">
        <v>15</v>
      </c>
      <c r="BJ337" s="4">
        <v>0</v>
      </c>
      <c r="BK337" s="4">
        <v>4</v>
      </c>
      <c r="BL337" s="4">
        <v>0</v>
      </c>
      <c r="BM337" s="4">
        <v>0</v>
      </c>
      <c r="BN337" s="4">
        <v>2</v>
      </c>
      <c r="BO337" s="4">
        <f t="shared" si="123"/>
        <v>109</v>
      </c>
      <c r="BP337" s="4">
        <v>63</v>
      </c>
      <c r="BQ337" s="4">
        <f t="shared" si="124"/>
        <v>437</v>
      </c>
      <c r="BR337" s="27">
        <v>10485</v>
      </c>
      <c r="BS337" s="4">
        <f t="shared" si="159"/>
        <v>10485</v>
      </c>
      <c r="BT337" s="3">
        <v>0</v>
      </c>
      <c r="BU337" s="29">
        <v>40292</v>
      </c>
      <c r="BW337" s="4">
        <f t="shared" ref="BW337:BW342" si="176">SUM(BR326:BR337)</f>
        <v>131929</v>
      </c>
      <c r="BX337" s="22">
        <f t="shared" si="172"/>
        <v>-3.7436159346271758E-2</v>
      </c>
      <c r="BY337" s="202">
        <v>6438</v>
      </c>
      <c r="BZ337" s="202">
        <f t="shared" si="167"/>
        <v>4047</v>
      </c>
      <c r="CA337" s="202">
        <f t="shared" si="173"/>
        <v>71343</v>
      </c>
      <c r="CD337" s="4">
        <f t="shared" si="168"/>
        <v>23774</v>
      </c>
      <c r="CE337" s="4">
        <f t="shared" si="169"/>
        <v>20134</v>
      </c>
      <c r="CF337" s="4">
        <f t="shared" si="170"/>
        <v>5889</v>
      </c>
      <c r="CG337" s="4">
        <f t="shared" si="174"/>
        <v>5257</v>
      </c>
      <c r="CH337" s="4">
        <f t="shared" si="175"/>
        <v>5201</v>
      </c>
      <c r="CZ337" s="70">
        <v>40269</v>
      </c>
      <c r="DA337" s="5">
        <f t="shared" si="117"/>
        <v>11290.555555555555</v>
      </c>
      <c r="DB337" s="5">
        <f t="shared" si="171"/>
        <v>10994.083333333334</v>
      </c>
      <c r="DC337" s="72">
        <f t="shared" si="118"/>
        <v>10485</v>
      </c>
    </row>
    <row r="338" spans="2:107" x14ac:dyDescent="0.3">
      <c r="B338" s="46">
        <v>40299</v>
      </c>
      <c r="C338" t="s">
        <v>447</v>
      </c>
      <c r="D338" s="4">
        <v>65</v>
      </c>
      <c r="E338" s="4">
        <v>251</v>
      </c>
      <c r="F338" s="4">
        <v>535</v>
      </c>
      <c r="G338" s="4">
        <v>64</v>
      </c>
      <c r="H338" s="4">
        <v>2152</v>
      </c>
      <c r="I338" s="4">
        <v>325</v>
      </c>
      <c r="J338" s="4">
        <v>45</v>
      </c>
      <c r="K338" s="4">
        <v>18</v>
      </c>
      <c r="L338" s="4">
        <v>544</v>
      </c>
      <c r="M338" s="4">
        <v>213</v>
      </c>
      <c r="N338" s="4">
        <v>209</v>
      </c>
      <c r="O338" s="4">
        <v>456</v>
      </c>
      <c r="P338" s="4">
        <v>205</v>
      </c>
      <c r="Q338" s="4">
        <v>72</v>
      </c>
      <c r="R338" s="4">
        <v>53</v>
      </c>
      <c r="S338" s="4">
        <v>102</v>
      </c>
      <c r="T338" s="4">
        <v>46</v>
      </c>
      <c r="U338" s="4">
        <v>71</v>
      </c>
      <c r="V338" s="4">
        <v>31</v>
      </c>
      <c r="W338" s="4">
        <v>100</v>
      </c>
      <c r="X338" s="4">
        <v>104</v>
      </c>
      <c r="Y338" s="4">
        <v>445</v>
      </c>
      <c r="Z338" s="4">
        <v>129</v>
      </c>
      <c r="AA338" s="4">
        <v>31</v>
      </c>
      <c r="AB338" s="4">
        <v>131</v>
      </c>
      <c r="AC338" s="4">
        <v>223</v>
      </c>
      <c r="AD338" s="4">
        <v>64</v>
      </c>
      <c r="AE338" s="4">
        <v>357</v>
      </c>
      <c r="AF338" s="4">
        <v>27</v>
      </c>
      <c r="AG338" s="4">
        <v>109</v>
      </c>
      <c r="AH338" s="4">
        <v>74</v>
      </c>
      <c r="AI338" s="4">
        <v>189</v>
      </c>
      <c r="AJ338" s="4">
        <v>590</v>
      </c>
      <c r="AK338" s="4">
        <v>32</v>
      </c>
      <c r="AL338" s="4">
        <v>154</v>
      </c>
      <c r="AM338" s="4">
        <v>82</v>
      </c>
      <c r="AN338" s="4">
        <v>1898</v>
      </c>
      <c r="AO338" s="4">
        <v>139</v>
      </c>
      <c r="AP338" s="4">
        <v>17</v>
      </c>
      <c r="AQ338" s="4">
        <v>66</v>
      </c>
      <c r="AR338" s="4">
        <v>33</v>
      </c>
      <c r="AS338" s="4">
        <v>168</v>
      </c>
      <c r="AT338" s="4">
        <v>600</v>
      </c>
      <c r="AU338" s="4">
        <v>250</v>
      </c>
      <c r="AV338" s="4">
        <v>20</v>
      </c>
      <c r="AW338" s="4">
        <v>191</v>
      </c>
      <c r="AX338" s="4">
        <v>8</v>
      </c>
      <c r="AY338" s="4">
        <v>14</v>
      </c>
      <c r="AZ338" s="4">
        <v>164</v>
      </c>
      <c r="BA338" s="4">
        <v>43</v>
      </c>
      <c r="BB338" s="4">
        <v>27</v>
      </c>
      <c r="BC338" s="4">
        <v>8</v>
      </c>
      <c r="BD338" s="4">
        <v>100</v>
      </c>
      <c r="BE338" s="4">
        <v>0</v>
      </c>
      <c r="BF338" s="4">
        <v>0</v>
      </c>
      <c r="BG338" s="4">
        <v>0</v>
      </c>
      <c r="BH338" s="4">
        <v>1</v>
      </c>
      <c r="BI338" s="4">
        <v>25</v>
      </c>
      <c r="BJ338" s="4">
        <v>1</v>
      </c>
      <c r="BK338" s="4">
        <v>4</v>
      </c>
      <c r="BL338" s="4">
        <v>4</v>
      </c>
      <c r="BM338" s="4">
        <v>0</v>
      </c>
      <c r="BN338" s="4">
        <v>0</v>
      </c>
      <c r="BO338" s="4">
        <f t="shared" si="123"/>
        <v>143</v>
      </c>
      <c r="BP338" s="4">
        <v>67</v>
      </c>
      <c r="BQ338" s="4">
        <f t="shared" si="124"/>
        <v>526</v>
      </c>
      <c r="BR338" s="27">
        <v>12672</v>
      </c>
      <c r="BS338" s="4">
        <f t="shared" si="159"/>
        <v>12672</v>
      </c>
      <c r="BT338" s="3">
        <v>0</v>
      </c>
      <c r="BU338" s="29">
        <v>40327</v>
      </c>
      <c r="BW338" s="4">
        <f t="shared" si="176"/>
        <v>131429</v>
      </c>
      <c r="BX338" s="22">
        <f t="shared" si="172"/>
        <v>-4.8312466962585399E-2</v>
      </c>
      <c r="BY338" s="202">
        <v>8038</v>
      </c>
      <c r="BZ338" s="202">
        <f t="shared" si="167"/>
        <v>4634</v>
      </c>
      <c r="CA338" s="202">
        <f t="shared" si="173"/>
        <v>66411</v>
      </c>
      <c r="CD338" s="4">
        <f t="shared" si="168"/>
        <v>23567</v>
      </c>
      <c r="CE338" s="4">
        <f t="shared" si="169"/>
        <v>19966</v>
      </c>
      <c r="CF338" s="4">
        <f t="shared" si="170"/>
        <v>5897</v>
      </c>
      <c r="CG338" s="4">
        <f t="shared" si="174"/>
        <v>5172</v>
      </c>
      <c r="CH338" s="4">
        <f t="shared" si="175"/>
        <v>5105</v>
      </c>
      <c r="CZ338" s="70">
        <v>40299</v>
      </c>
      <c r="DA338" s="5">
        <f t="shared" si="117"/>
        <v>11360.638888888889</v>
      </c>
      <c r="DB338" s="5">
        <f t="shared" si="171"/>
        <v>10952.416666666666</v>
      </c>
      <c r="DC338" s="72">
        <f t="shared" si="118"/>
        <v>12672</v>
      </c>
    </row>
    <row r="339" spans="2:107" x14ac:dyDescent="0.3">
      <c r="B339" s="46">
        <v>40330</v>
      </c>
      <c r="C339" t="s">
        <v>448</v>
      </c>
      <c r="D339" s="4">
        <v>57</v>
      </c>
      <c r="E339" s="4">
        <v>249</v>
      </c>
      <c r="F339" s="4">
        <v>589</v>
      </c>
      <c r="G339" s="4">
        <v>78</v>
      </c>
      <c r="H339" s="4">
        <v>2385</v>
      </c>
      <c r="I339" s="4">
        <v>378</v>
      </c>
      <c r="J339" s="4">
        <v>61</v>
      </c>
      <c r="K339" s="4">
        <v>20</v>
      </c>
      <c r="L339" s="4">
        <v>622</v>
      </c>
      <c r="M339" s="4">
        <v>226</v>
      </c>
      <c r="N339" s="4">
        <v>234</v>
      </c>
      <c r="O339" s="4">
        <v>476</v>
      </c>
      <c r="P339" s="4">
        <v>224</v>
      </c>
      <c r="Q339" s="4">
        <v>95</v>
      </c>
      <c r="R339" s="4">
        <v>79</v>
      </c>
      <c r="S339" s="4">
        <v>111</v>
      </c>
      <c r="T339" s="4">
        <v>62</v>
      </c>
      <c r="U339" s="4">
        <v>76</v>
      </c>
      <c r="V339" s="4">
        <v>27</v>
      </c>
      <c r="W339" s="4">
        <v>128</v>
      </c>
      <c r="X339" s="4">
        <v>114</v>
      </c>
      <c r="Y339" s="4">
        <v>485</v>
      </c>
      <c r="Z339" s="4">
        <v>147</v>
      </c>
      <c r="AA339" s="4">
        <v>39</v>
      </c>
      <c r="AB339" s="4">
        <v>143</v>
      </c>
      <c r="AC339" s="4">
        <v>228</v>
      </c>
      <c r="AD339" s="4">
        <v>60</v>
      </c>
      <c r="AE339" s="4">
        <v>363</v>
      </c>
      <c r="AF339" s="4">
        <v>25</v>
      </c>
      <c r="AG339" s="4">
        <v>98</v>
      </c>
      <c r="AH339" s="4">
        <v>82</v>
      </c>
      <c r="AI339" s="4">
        <v>244</v>
      </c>
      <c r="AJ339" s="4">
        <v>592</v>
      </c>
      <c r="AK339" s="4">
        <v>44</v>
      </c>
      <c r="AL339" s="4">
        <v>174</v>
      </c>
      <c r="AM339" s="4">
        <v>90</v>
      </c>
      <c r="AN339" s="4">
        <v>1992</v>
      </c>
      <c r="AO339" s="4">
        <v>159</v>
      </c>
      <c r="AP339" s="4">
        <v>21</v>
      </c>
      <c r="AQ339" s="4">
        <v>83</v>
      </c>
      <c r="AR339" s="4">
        <v>40</v>
      </c>
      <c r="AS339" s="4">
        <v>153</v>
      </c>
      <c r="AT339" s="4">
        <v>614</v>
      </c>
      <c r="AU339" s="4">
        <v>281</v>
      </c>
      <c r="AV339" s="4">
        <v>10</v>
      </c>
      <c r="AW339" s="4">
        <v>212</v>
      </c>
      <c r="AX339" s="4">
        <v>5</v>
      </c>
      <c r="AY339" s="4">
        <v>15</v>
      </c>
      <c r="AZ339" s="4">
        <v>190</v>
      </c>
      <c r="BA339" s="4">
        <v>49</v>
      </c>
      <c r="BB339" s="4">
        <v>24</v>
      </c>
      <c r="BC339" s="4">
        <v>6</v>
      </c>
      <c r="BD339" s="4">
        <v>71</v>
      </c>
      <c r="BE339" s="4">
        <v>0</v>
      </c>
      <c r="BF339" s="4">
        <v>0</v>
      </c>
      <c r="BG339" s="4">
        <v>0</v>
      </c>
      <c r="BH339" s="4">
        <v>0</v>
      </c>
      <c r="BI339" s="4">
        <v>16</v>
      </c>
      <c r="BJ339" s="4">
        <v>0</v>
      </c>
      <c r="BK339" s="4">
        <v>4</v>
      </c>
      <c r="BL339" s="4">
        <v>2</v>
      </c>
      <c r="BM339" s="4">
        <v>0</v>
      </c>
      <c r="BN339" s="4">
        <v>0</v>
      </c>
      <c r="BO339" s="4">
        <f t="shared" si="123"/>
        <v>99</v>
      </c>
      <c r="BP339" s="4">
        <v>58</v>
      </c>
      <c r="BQ339" s="4">
        <f t="shared" si="124"/>
        <v>476</v>
      </c>
      <c r="BR339" s="27">
        <v>13586</v>
      </c>
      <c r="BS339" s="4">
        <f t="shared" si="159"/>
        <v>13586</v>
      </c>
      <c r="BT339" s="3">
        <v>0</v>
      </c>
      <c r="BU339" s="29">
        <v>40355</v>
      </c>
      <c r="BW339" s="4">
        <f t="shared" si="176"/>
        <v>135357</v>
      </c>
      <c r="BX339" s="22">
        <f t="shared" si="172"/>
        <v>-1.010684588888322E-2</v>
      </c>
      <c r="BY339" s="202">
        <v>6303</v>
      </c>
      <c r="BZ339" s="202">
        <f t="shared" si="167"/>
        <v>7283</v>
      </c>
      <c r="CA339" s="202">
        <f t="shared" si="173"/>
        <v>68245</v>
      </c>
      <c r="CD339" s="4">
        <f t="shared" si="168"/>
        <v>24166</v>
      </c>
      <c r="CE339" s="4">
        <f t="shared" si="169"/>
        <v>20464</v>
      </c>
      <c r="CF339" s="4">
        <f t="shared" si="170"/>
        <v>6087</v>
      </c>
      <c r="CG339" s="4">
        <f t="shared" si="174"/>
        <v>5356</v>
      </c>
      <c r="CH339" s="4">
        <f t="shared" si="175"/>
        <v>5237</v>
      </c>
      <c r="CZ339" s="70">
        <v>40330</v>
      </c>
      <c r="DA339" s="5">
        <f t="shared" si="117"/>
        <v>11382.666666666666</v>
      </c>
      <c r="DB339" s="5">
        <f t="shared" si="171"/>
        <v>11279.75</v>
      </c>
      <c r="DC339" s="72">
        <f t="shared" si="118"/>
        <v>13586</v>
      </c>
    </row>
    <row r="340" spans="2:107" x14ac:dyDescent="0.3">
      <c r="B340" s="46">
        <v>40360</v>
      </c>
      <c r="C340" t="s">
        <v>462</v>
      </c>
      <c r="D340" s="4">
        <v>91</v>
      </c>
      <c r="E340" s="4">
        <v>265</v>
      </c>
      <c r="F340" s="4">
        <v>781</v>
      </c>
      <c r="G340" s="4">
        <v>81</v>
      </c>
      <c r="H340" s="4">
        <v>3252</v>
      </c>
      <c r="I340" s="4">
        <v>485</v>
      </c>
      <c r="J340" s="4">
        <v>72</v>
      </c>
      <c r="K340" s="4">
        <v>21</v>
      </c>
      <c r="L340" s="4">
        <v>819</v>
      </c>
      <c r="M340" s="4">
        <v>341</v>
      </c>
      <c r="N340" s="4">
        <v>273</v>
      </c>
      <c r="O340" s="4">
        <v>632</v>
      </c>
      <c r="P340" s="4">
        <v>381</v>
      </c>
      <c r="Q340" s="4">
        <v>128</v>
      </c>
      <c r="R340" s="4">
        <v>113</v>
      </c>
      <c r="S340" s="4">
        <v>142</v>
      </c>
      <c r="T340" s="4">
        <v>75</v>
      </c>
      <c r="U340" s="4">
        <v>78</v>
      </c>
      <c r="V340" s="4">
        <v>41</v>
      </c>
      <c r="W340" s="4">
        <v>162</v>
      </c>
      <c r="X340" s="4">
        <v>162</v>
      </c>
      <c r="Y340" s="4">
        <v>577</v>
      </c>
      <c r="Z340" s="4">
        <v>193</v>
      </c>
      <c r="AA340" s="4">
        <v>52</v>
      </c>
      <c r="AB340" s="4">
        <v>183</v>
      </c>
      <c r="AC340" s="4">
        <v>256</v>
      </c>
      <c r="AD340" s="4">
        <v>75</v>
      </c>
      <c r="AE340" s="4">
        <v>421</v>
      </c>
      <c r="AF340" s="4">
        <v>50</v>
      </c>
      <c r="AG340" s="4">
        <v>131</v>
      </c>
      <c r="AH340" s="4">
        <v>127</v>
      </c>
      <c r="AI340" s="4">
        <v>372</v>
      </c>
      <c r="AJ340" s="4">
        <v>718</v>
      </c>
      <c r="AK340" s="4">
        <v>44</v>
      </c>
      <c r="AL340" s="4">
        <v>237</v>
      </c>
      <c r="AM340" s="4">
        <v>136</v>
      </c>
      <c r="AN340" s="4">
        <v>2561</v>
      </c>
      <c r="AO340" s="4">
        <v>258</v>
      </c>
      <c r="AP340" s="4">
        <v>27</v>
      </c>
      <c r="AQ340" s="4">
        <v>108</v>
      </c>
      <c r="AR340" s="4">
        <v>62</v>
      </c>
      <c r="AS340" s="4">
        <v>223</v>
      </c>
      <c r="AT340" s="4">
        <v>821</v>
      </c>
      <c r="AU340" s="4">
        <v>361</v>
      </c>
      <c r="AV340" s="4">
        <v>19</v>
      </c>
      <c r="AW340" s="4">
        <v>289</v>
      </c>
      <c r="AX340" s="4">
        <v>7</v>
      </c>
      <c r="AY340" s="4">
        <v>19</v>
      </c>
      <c r="AZ340" s="4">
        <v>234</v>
      </c>
      <c r="BA340" s="4">
        <v>66</v>
      </c>
      <c r="BB340" s="4">
        <v>33</v>
      </c>
      <c r="BC340" s="4">
        <v>12</v>
      </c>
      <c r="BD340" s="4">
        <v>118</v>
      </c>
      <c r="BE340" s="4">
        <v>0</v>
      </c>
      <c r="BF340" s="4">
        <v>0</v>
      </c>
      <c r="BG340" s="4">
        <v>1</v>
      </c>
      <c r="BH340" s="4">
        <v>0</v>
      </c>
      <c r="BI340" s="4">
        <v>35</v>
      </c>
      <c r="BJ340" s="4">
        <v>0</v>
      </c>
      <c r="BK340" s="4">
        <v>4</v>
      </c>
      <c r="BL340" s="4">
        <v>2</v>
      </c>
      <c r="BM340" s="4">
        <v>1</v>
      </c>
      <c r="BN340" s="4">
        <v>0</v>
      </c>
      <c r="BO340" s="4">
        <f t="shared" si="123"/>
        <v>173</v>
      </c>
      <c r="BP340" s="4">
        <v>97</v>
      </c>
      <c r="BQ340" s="4">
        <f t="shared" si="124"/>
        <v>630</v>
      </c>
      <c r="BR340" s="27">
        <v>17955</v>
      </c>
      <c r="BS340" s="4">
        <f t="shared" ref="BS340:BS396" si="177">SUM(D340:BQ340)-BO340</f>
        <v>17955</v>
      </c>
      <c r="BT340" s="3">
        <v>0</v>
      </c>
      <c r="BU340" s="29">
        <v>40390</v>
      </c>
      <c r="BW340" s="4">
        <f t="shared" si="176"/>
        <v>143032</v>
      </c>
      <c r="BX340" s="22">
        <f t="shared" si="172"/>
        <v>5.7014270195171246E-2</v>
      </c>
      <c r="BY340" s="202">
        <v>3846</v>
      </c>
      <c r="BZ340" s="202">
        <f t="shared" ref="BZ340:BZ345" si="178">BR340-BY340</f>
        <v>14109</v>
      </c>
      <c r="CA340" s="202">
        <f t="shared" si="173"/>
        <v>76405</v>
      </c>
      <c r="CD340" s="4">
        <f t="shared" ref="CD340:CD345" si="179">SUM(H329:H340)</f>
        <v>25410</v>
      </c>
      <c r="CE340" s="4">
        <f t="shared" ref="CE340:CE345" si="180">SUM(AN329:AN340)</f>
        <v>21627</v>
      </c>
      <c r="CF340" s="4">
        <f t="shared" ref="CF340:CF345" si="181">SUM(AT329:AT340)</f>
        <v>6417</v>
      </c>
      <c r="CG340" s="4">
        <f t="shared" si="174"/>
        <v>5742</v>
      </c>
      <c r="CH340" s="4">
        <f t="shared" si="175"/>
        <v>5452</v>
      </c>
      <c r="CZ340" s="70">
        <v>40360</v>
      </c>
      <c r="DA340" s="5">
        <f t="shared" si="117"/>
        <v>11596.361111111111</v>
      </c>
      <c r="DB340" s="5">
        <f t="shared" si="171"/>
        <v>11919.333333333334</v>
      </c>
      <c r="DC340" s="72">
        <f t="shared" si="118"/>
        <v>17955</v>
      </c>
    </row>
    <row r="341" spans="2:107" ht="17.25" customHeight="1" x14ac:dyDescent="0.3">
      <c r="B341" s="46">
        <v>40391</v>
      </c>
      <c r="C341" t="s">
        <v>438</v>
      </c>
      <c r="D341" s="4">
        <v>66</v>
      </c>
      <c r="E341" s="4">
        <v>256</v>
      </c>
      <c r="F341" s="4">
        <v>607</v>
      </c>
      <c r="G341" s="4">
        <v>80</v>
      </c>
      <c r="H341" s="4">
        <v>2787</v>
      </c>
      <c r="I341" s="4">
        <v>393</v>
      </c>
      <c r="J341" s="4">
        <v>82</v>
      </c>
      <c r="K341" s="4">
        <v>16</v>
      </c>
      <c r="L341" s="4">
        <v>774</v>
      </c>
      <c r="M341" s="4">
        <v>292</v>
      </c>
      <c r="N341" s="4">
        <v>208</v>
      </c>
      <c r="O341" s="4">
        <v>576</v>
      </c>
      <c r="P341" s="4">
        <v>298</v>
      </c>
      <c r="Q341" s="4">
        <v>119</v>
      </c>
      <c r="R341" s="4">
        <v>78</v>
      </c>
      <c r="S341" s="4">
        <v>141</v>
      </c>
      <c r="T341" s="4">
        <v>62</v>
      </c>
      <c r="U341" s="4">
        <v>76</v>
      </c>
      <c r="V341" s="4">
        <v>34</v>
      </c>
      <c r="W341" s="4">
        <v>168</v>
      </c>
      <c r="X341" s="4">
        <v>138</v>
      </c>
      <c r="Y341" s="4">
        <v>636</v>
      </c>
      <c r="Z341" s="4">
        <v>180</v>
      </c>
      <c r="AA341" s="4">
        <v>42</v>
      </c>
      <c r="AB341" s="4">
        <v>136</v>
      </c>
      <c r="AC341" s="4">
        <v>243</v>
      </c>
      <c r="AD341" s="4">
        <v>80</v>
      </c>
      <c r="AE341" s="4">
        <v>383</v>
      </c>
      <c r="AF341" s="4">
        <v>31</v>
      </c>
      <c r="AG341" s="4">
        <v>129</v>
      </c>
      <c r="AH341" s="4">
        <v>118</v>
      </c>
      <c r="AI341" s="4">
        <v>322</v>
      </c>
      <c r="AJ341" s="4">
        <v>677</v>
      </c>
      <c r="AK341" s="4">
        <v>35</v>
      </c>
      <c r="AL341" s="4">
        <v>216</v>
      </c>
      <c r="AM341" s="4">
        <v>106</v>
      </c>
      <c r="AN341" s="4">
        <v>2113</v>
      </c>
      <c r="AO341" s="4">
        <v>206</v>
      </c>
      <c r="AP341" s="4">
        <v>24</v>
      </c>
      <c r="AQ341" s="4">
        <v>102</v>
      </c>
      <c r="AR341" s="4">
        <v>48</v>
      </c>
      <c r="AS341" s="4">
        <v>142</v>
      </c>
      <c r="AT341" s="4">
        <v>720</v>
      </c>
      <c r="AU341" s="4">
        <v>367</v>
      </c>
      <c r="AV341" s="4">
        <v>20</v>
      </c>
      <c r="AW341" s="4">
        <v>243</v>
      </c>
      <c r="AX341" s="4">
        <v>5</v>
      </c>
      <c r="AY341" s="4">
        <v>16</v>
      </c>
      <c r="AZ341" s="4">
        <v>213</v>
      </c>
      <c r="BA341" s="4">
        <v>62</v>
      </c>
      <c r="BB341" s="4">
        <v>29</v>
      </c>
      <c r="BC341" s="4">
        <v>6</v>
      </c>
      <c r="BD341" s="4">
        <v>104</v>
      </c>
      <c r="BE341" s="4">
        <v>0</v>
      </c>
      <c r="BF341" s="4">
        <v>0</v>
      </c>
      <c r="BG341" s="4">
        <v>1</v>
      </c>
      <c r="BH341" s="4">
        <v>2</v>
      </c>
      <c r="BI341" s="4">
        <v>25</v>
      </c>
      <c r="BJ341" s="4">
        <v>0</v>
      </c>
      <c r="BK341" s="4">
        <v>6</v>
      </c>
      <c r="BL341" s="4">
        <v>0</v>
      </c>
      <c r="BM341" s="4">
        <v>0</v>
      </c>
      <c r="BN341" s="4">
        <v>0</v>
      </c>
      <c r="BO341" s="4">
        <f t="shared" si="123"/>
        <v>144</v>
      </c>
      <c r="BP341" s="4">
        <v>57</v>
      </c>
      <c r="BQ341" s="4">
        <f t="shared" si="124"/>
        <v>494</v>
      </c>
      <c r="BR341" s="27">
        <v>15590</v>
      </c>
      <c r="BS341" s="4">
        <f t="shared" si="177"/>
        <v>15590</v>
      </c>
      <c r="BT341" s="3">
        <v>0</v>
      </c>
      <c r="BU341" s="29">
        <v>40418</v>
      </c>
      <c r="BW341" s="4">
        <f t="shared" si="176"/>
        <v>144686</v>
      </c>
      <c r="BX341" s="22">
        <f t="shared" si="172"/>
        <v>7.9585136546784119E-2</v>
      </c>
      <c r="BY341" s="202">
        <v>4580</v>
      </c>
      <c r="BZ341" s="202">
        <f t="shared" si="178"/>
        <v>11010</v>
      </c>
      <c r="CA341" s="202">
        <f t="shared" si="173"/>
        <v>75426</v>
      </c>
      <c r="CD341" s="4">
        <f t="shared" si="179"/>
        <v>25586</v>
      </c>
      <c r="CE341" s="4">
        <f t="shared" si="180"/>
        <v>21744</v>
      </c>
      <c r="CF341" s="4">
        <f t="shared" si="181"/>
        <v>6465</v>
      </c>
      <c r="CG341" s="4">
        <f t="shared" si="174"/>
        <v>5797</v>
      </c>
      <c r="CH341" s="4">
        <f t="shared" si="175"/>
        <v>5491</v>
      </c>
      <c r="CZ341" s="70">
        <v>40391</v>
      </c>
      <c r="DA341" s="5">
        <f t="shared" si="117"/>
        <v>11703.277777777777</v>
      </c>
      <c r="DB341" s="5">
        <f t="shared" si="171"/>
        <v>12057.166666666666</v>
      </c>
      <c r="DC341" s="72">
        <f t="shared" si="118"/>
        <v>15590</v>
      </c>
    </row>
    <row r="342" spans="2:107" x14ac:dyDescent="0.3">
      <c r="B342" s="46">
        <v>40422</v>
      </c>
      <c r="C342" t="s">
        <v>439</v>
      </c>
      <c r="D342" s="4">
        <v>74</v>
      </c>
      <c r="E342" s="4">
        <v>280</v>
      </c>
      <c r="F342" s="4">
        <v>564</v>
      </c>
      <c r="G342" s="4">
        <v>63</v>
      </c>
      <c r="H342" s="4">
        <v>2687</v>
      </c>
      <c r="I342" s="4">
        <v>393</v>
      </c>
      <c r="J342" s="4">
        <v>78</v>
      </c>
      <c r="K342" s="4">
        <v>15</v>
      </c>
      <c r="L342" s="4">
        <v>790</v>
      </c>
      <c r="M342" s="4">
        <v>349</v>
      </c>
      <c r="N342" s="4">
        <v>224</v>
      </c>
      <c r="O342" s="4">
        <v>592</v>
      </c>
      <c r="P342" s="4">
        <v>276</v>
      </c>
      <c r="Q342" s="4">
        <v>123</v>
      </c>
      <c r="R342" s="4">
        <v>79</v>
      </c>
      <c r="S342" s="4">
        <v>134</v>
      </c>
      <c r="T342" s="4">
        <v>61</v>
      </c>
      <c r="U342" s="4">
        <v>69</v>
      </c>
      <c r="V342" s="4">
        <v>32</v>
      </c>
      <c r="W342" s="4">
        <v>138</v>
      </c>
      <c r="X342" s="4">
        <v>172</v>
      </c>
      <c r="Y342" s="4">
        <v>643</v>
      </c>
      <c r="Z342" s="4">
        <v>199</v>
      </c>
      <c r="AA342" s="4">
        <v>42</v>
      </c>
      <c r="AB342" s="4">
        <v>170</v>
      </c>
      <c r="AC342" s="4">
        <v>229</v>
      </c>
      <c r="AD342" s="4">
        <v>74</v>
      </c>
      <c r="AE342" s="4">
        <v>359</v>
      </c>
      <c r="AF342" s="4">
        <v>29</v>
      </c>
      <c r="AG342" s="4">
        <v>135</v>
      </c>
      <c r="AH342" s="4">
        <v>131</v>
      </c>
      <c r="AI342" s="4">
        <v>337</v>
      </c>
      <c r="AJ342" s="4">
        <v>694</v>
      </c>
      <c r="AK342" s="4">
        <v>28</v>
      </c>
      <c r="AL342" s="4">
        <v>228</v>
      </c>
      <c r="AM342" s="4">
        <v>94</v>
      </c>
      <c r="AN342" s="4">
        <v>2148</v>
      </c>
      <c r="AO342" s="4">
        <v>207</v>
      </c>
      <c r="AP342" s="4">
        <v>27</v>
      </c>
      <c r="AQ342" s="4">
        <v>67</v>
      </c>
      <c r="AR342" s="4">
        <v>59</v>
      </c>
      <c r="AS342" s="4">
        <v>181</v>
      </c>
      <c r="AT342" s="4">
        <v>756</v>
      </c>
      <c r="AU342" s="4">
        <v>313</v>
      </c>
      <c r="AV342" s="4">
        <v>22</v>
      </c>
      <c r="AW342" s="4">
        <v>272</v>
      </c>
      <c r="AX342" s="4">
        <v>5</v>
      </c>
      <c r="AY342" s="4">
        <v>18</v>
      </c>
      <c r="AZ342" s="4">
        <v>197</v>
      </c>
      <c r="BA342" s="4">
        <v>53</v>
      </c>
      <c r="BB342" s="4">
        <v>19</v>
      </c>
      <c r="BC342" s="4">
        <v>10</v>
      </c>
      <c r="BD342" s="4">
        <v>92</v>
      </c>
      <c r="BE342" s="4">
        <v>0</v>
      </c>
      <c r="BF342" s="4">
        <v>0</v>
      </c>
      <c r="BG342" s="4">
        <v>0</v>
      </c>
      <c r="BH342" s="4">
        <v>0</v>
      </c>
      <c r="BI342" s="4">
        <v>29</v>
      </c>
      <c r="BJ342" s="4">
        <v>0</v>
      </c>
      <c r="BK342" s="4">
        <v>6</v>
      </c>
      <c r="BL342" s="4">
        <v>0</v>
      </c>
      <c r="BM342" s="4">
        <v>0</v>
      </c>
      <c r="BN342" s="4">
        <v>1</v>
      </c>
      <c r="BO342" s="4">
        <f t="shared" si="123"/>
        <v>138</v>
      </c>
      <c r="BP342" s="4">
        <v>42</v>
      </c>
      <c r="BQ342" s="4">
        <f t="shared" si="124"/>
        <v>470</v>
      </c>
      <c r="BR342" s="27">
        <v>15579</v>
      </c>
      <c r="BS342" s="4">
        <f t="shared" si="177"/>
        <v>15579</v>
      </c>
      <c r="BT342" s="3">
        <v>0</v>
      </c>
      <c r="BU342" s="29">
        <v>40446</v>
      </c>
      <c r="BW342" s="4">
        <f t="shared" si="176"/>
        <v>148856</v>
      </c>
      <c r="BX342" s="22">
        <f t="shared" ref="BX342:BX347" si="182">(BW342/BW330)-1</f>
        <v>0.12978536081848269</v>
      </c>
      <c r="BY342" s="202">
        <v>3479</v>
      </c>
      <c r="BZ342" s="202">
        <f t="shared" si="178"/>
        <v>12100</v>
      </c>
      <c r="CA342" s="202">
        <f t="shared" ref="CA342:CA347" si="183">SUM(BZ331:BZ342)</f>
        <v>80950</v>
      </c>
      <c r="CD342" s="4">
        <f t="shared" si="179"/>
        <v>26150</v>
      </c>
      <c r="CE342" s="4">
        <f t="shared" si="180"/>
        <v>22314</v>
      </c>
      <c r="CF342" s="4">
        <f t="shared" si="181"/>
        <v>6667</v>
      </c>
      <c r="CG342" s="4">
        <f t="shared" si="174"/>
        <v>5907</v>
      </c>
      <c r="CH342" s="4">
        <f t="shared" si="175"/>
        <v>5609</v>
      </c>
      <c r="CZ342" s="70">
        <v>40422</v>
      </c>
      <c r="DA342" s="5">
        <f t="shared" si="117"/>
        <v>11713.416666666666</v>
      </c>
      <c r="DB342" s="5">
        <f t="shared" si="171"/>
        <v>12404.666666666666</v>
      </c>
      <c r="DC342" s="72">
        <f t="shared" si="118"/>
        <v>15579</v>
      </c>
    </row>
    <row r="343" spans="2:107" x14ac:dyDescent="0.3">
      <c r="B343" s="46">
        <v>40452</v>
      </c>
      <c r="C343" t="s">
        <v>440</v>
      </c>
      <c r="D343" s="4">
        <v>97</v>
      </c>
      <c r="E343" s="4">
        <v>278</v>
      </c>
      <c r="F343" s="4">
        <v>677</v>
      </c>
      <c r="G343" s="4">
        <v>72</v>
      </c>
      <c r="H343" s="4">
        <v>3066</v>
      </c>
      <c r="I343" s="4">
        <v>476</v>
      </c>
      <c r="J343" s="4">
        <v>74</v>
      </c>
      <c r="K343" s="4">
        <v>16</v>
      </c>
      <c r="L343" s="4">
        <v>948</v>
      </c>
      <c r="M343" s="4">
        <v>452</v>
      </c>
      <c r="N343" s="4">
        <v>238</v>
      </c>
      <c r="O343" s="4">
        <v>723</v>
      </c>
      <c r="P343" s="4">
        <v>378</v>
      </c>
      <c r="Q343" s="4">
        <v>145</v>
      </c>
      <c r="R343" s="4">
        <v>88</v>
      </c>
      <c r="S343" s="4">
        <v>135</v>
      </c>
      <c r="T343" s="4">
        <v>70</v>
      </c>
      <c r="U343" s="4">
        <v>80</v>
      </c>
      <c r="V343" s="4">
        <v>56</v>
      </c>
      <c r="W343" s="4">
        <v>197</v>
      </c>
      <c r="X343" s="4">
        <v>171</v>
      </c>
      <c r="Y343" s="4">
        <v>1088</v>
      </c>
      <c r="Z343" s="4">
        <v>209</v>
      </c>
      <c r="AA343" s="4">
        <v>48</v>
      </c>
      <c r="AB343" s="4">
        <v>183</v>
      </c>
      <c r="AC343" s="4">
        <v>258</v>
      </c>
      <c r="AD343" s="4">
        <v>109</v>
      </c>
      <c r="AE343" s="4">
        <v>436</v>
      </c>
      <c r="AF343" s="4">
        <v>34</v>
      </c>
      <c r="AG343" s="4">
        <v>167</v>
      </c>
      <c r="AH343" s="4">
        <v>144</v>
      </c>
      <c r="AI343" s="4">
        <v>357</v>
      </c>
      <c r="AJ343" s="4">
        <v>1078</v>
      </c>
      <c r="AK343" s="4">
        <v>46</v>
      </c>
      <c r="AL343" s="4">
        <v>201</v>
      </c>
      <c r="AM343" s="4">
        <v>119</v>
      </c>
      <c r="AN343" s="4">
        <v>2957</v>
      </c>
      <c r="AO343" s="4">
        <v>213</v>
      </c>
      <c r="AP343" s="4">
        <v>32</v>
      </c>
      <c r="AQ343" s="4">
        <v>101</v>
      </c>
      <c r="AR343" s="4">
        <v>43</v>
      </c>
      <c r="AS343" s="4">
        <v>211</v>
      </c>
      <c r="AT343" s="4">
        <v>914</v>
      </c>
      <c r="AU343" s="4">
        <v>410</v>
      </c>
      <c r="AV343" s="4">
        <v>32</v>
      </c>
      <c r="AW343" s="4">
        <v>336</v>
      </c>
      <c r="AX343" s="4">
        <v>10</v>
      </c>
      <c r="AY343" s="4">
        <v>22</v>
      </c>
      <c r="AZ343" s="4">
        <v>245</v>
      </c>
      <c r="BA343" s="4">
        <v>72</v>
      </c>
      <c r="BB343" s="4">
        <v>33</v>
      </c>
      <c r="BC343" s="4">
        <v>8</v>
      </c>
      <c r="BD343" s="4">
        <v>110</v>
      </c>
      <c r="BE343" s="4">
        <v>0</v>
      </c>
      <c r="BF343" s="4">
        <v>0</v>
      </c>
      <c r="BG343" s="4">
        <v>0</v>
      </c>
      <c r="BH343" s="4">
        <v>1</v>
      </c>
      <c r="BI343" s="4">
        <v>31</v>
      </c>
      <c r="BJ343" s="4">
        <v>1</v>
      </c>
      <c r="BK343" s="4">
        <v>5</v>
      </c>
      <c r="BL343" s="4">
        <v>0</v>
      </c>
      <c r="BM343" s="4">
        <v>0</v>
      </c>
      <c r="BN343" s="4">
        <v>0</v>
      </c>
      <c r="BO343" s="4">
        <f t="shared" si="123"/>
        <v>156</v>
      </c>
      <c r="BP343" s="4">
        <v>104</v>
      </c>
      <c r="BQ343" s="4">
        <f t="shared" si="124"/>
        <v>665</v>
      </c>
      <c r="BR343" s="27">
        <v>19470</v>
      </c>
      <c r="BS343" s="4">
        <f t="shared" si="177"/>
        <v>19470</v>
      </c>
      <c r="BT343" s="3">
        <v>0</v>
      </c>
      <c r="BU343" s="29">
        <v>40481</v>
      </c>
      <c r="BW343" s="4">
        <f t="shared" ref="BW343:BW348" si="184">SUM(BR332:BR343)</f>
        <v>155042</v>
      </c>
      <c r="BX343" s="22">
        <f t="shared" si="182"/>
        <v>0.17913421757118519</v>
      </c>
      <c r="BY343" s="202">
        <v>3572</v>
      </c>
      <c r="BZ343" s="202">
        <f t="shared" si="178"/>
        <v>15898</v>
      </c>
      <c r="CA343" s="202">
        <f t="shared" si="183"/>
        <v>88705</v>
      </c>
      <c r="CD343" s="4">
        <f t="shared" si="179"/>
        <v>26807</v>
      </c>
      <c r="CE343" s="4">
        <f t="shared" si="180"/>
        <v>23219</v>
      </c>
      <c r="CF343" s="4">
        <f t="shared" si="181"/>
        <v>6986</v>
      </c>
      <c r="CG343" s="4">
        <f t="shared" si="174"/>
        <v>6070</v>
      </c>
      <c r="CH343" s="4">
        <f t="shared" si="175"/>
        <v>5831</v>
      </c>
      <c r="CZ343" s="70">
        <v>40452</v>
      </c>
      <c r="DA343" s="5">
        <f t="shared" si="117"/>
        <v>11912.305555555555</v>
      </c>
      <c r="DB343" s="5">
        <f t="shared" si="171"/>
        <v>12920.166666666666</v>
      </c>
      <c r="DC343" s="72">
        <f t="shared" si="118"/>
        <v>19470</v>
      </c>
    </row>
    <row r="344" spans="2:107" x14ac:dyDescent="0.3">
      <c r="B344" s="46">
        <v>40483</v>
      </c>
      <c r="C344" t="s">
        <v>441</v>
      </c>
      <c r="D344" s="4">
        <v>41</v>
      </c>
      <c r="E344" s="4">
        <v>171</v>
      </c>
      <c r="F344" s="4">
        <v>371</v>
      </c>
      <c r="G344" s="4">
        <v>42</v>
      </c>
      <c r="H344" s="4">
        <v>1711</v>
      </c>
      <c r="I344" s="4">
        <v>253</v>
      </c>
      <c r="J344" s="4">
        <v>39</v>
      </c>
      <c r="K344" s="4">
        <v>13</v>
      </c>
      <c r="L344" s="4">
        <v>550</v>
      </c>
      <c r="M344" s="4">
        <v>251</v>
      </c>
      <c r="N344" s="4">
        <v>146</v>
      </c>
      <c r="O344" s="4">
        <v>353</v>
      </c>
      <c r="P344" s="4">
        <v>203</v>
      </c>
      <c r="Q344" s="4">
        <v>78</v>
      </c>
      <c r="R344" s="4">
        <v>39</v>
      </c>
      <c r="S344" s="4">
        <v>77</v>
      </c>
      <c r="T344" s="4">
        <v>30</v>
      </c>
      <c r="U344" s="4">
        <v>49</v>
      </c>
      <c r="V344" s="4">
        <v>33</v>
      </c>
      <c r="W344" s="4">
        <v>97</v>
      </c>
      <c r="X344" s="4">
        <v>86</v>
      </c>
      <c r="Y344" s="4">
        <v>552</v>
      </c>
      <c r="Z344" s="4">
        <v>102</v>
      </c>
      <c r="AA344" s="4">
        <v>31</v>
      </c>
      <c r="AB344" s="4">
        <v>101</v>
      </c>
      <c r="AC344" s="4">
        <v>149</v>
      </c>
      <c r="AD344" s="4">
        <v>66</v>
      </c>
      <c r="AE344" s="4">
        <v>245</v>
      </c>
      <c r="AF344" s="4">
        <v>24</v>
      </c>
      <c r="AG344" s="4">
        <v>115</v>
      </c>
      <c r="AH344" s="4">
        <v>70</v>
      </c>
      <c r="AI344" s="4">
        <v>184</v>
      </c>
      <c r="AJ344" s="4">
        <v>645</v>
      </c>
      <c r="AK344" s="4">
        <v>28</v>
      </c>
      <c r="AL344" s="4">
        <v>128</v>
      </c>
      <c r="AM344" s="4">
        <v>75</v>
      </c>
      <c r="AN344" s="4">
        <v>1641</v>
      </c>
      <c r="AO344" s="4">
        <v>111</v>
      </c>
      <c r="AP344" s="4">
        <v>13</v>
      </c>
      <c r="AQ344" s="4">
        <v>50</v>
      </c>
      <c r="AR344" s="4">
        <v>33</v>
      </c>
      <c r="AS344" s="4">
        <v>125</v>
      </c>
      <c r="AT344" s="4">
        <v>538</v>
      </c>
      <c r="AU344" s="4">
        <v>211</v>
      </c>
      <c r="AV344" s="4">
        <v>14</v>
      </c>
      <c r="AW344" s="4">
        <v>167</v>
      </c>
      <c r="AX344" s="4">
        <v>7</v>
      </c>
      <c r="AY344" s="4">
        <v>17</v>
      </c>
      <c r="AZ344" s="4">
        <v>158</v>
      </c>
      <c r="BA344" s="4">
        <v>40</v>
      </c>
      <c r="BB344" s="4">
        <v>18</v>
      </c>
      <c r="BC344" s="4">
        <v>9</v>
      </c>
      <c r="BD344" s="4">
        <v>80</v>
      </c>
      <c r="BE344" s="4">
        <v>0</v>
      </c>
      <c r="BF344" s="4">
        <v>0</v>
      </c>
      <c r="BG344" s="4">
        <v>0</v>
      </c>
      <c r="BH344" s="4">
        <v>0</v>
      </c>
      <c r="BI344" s="4">
        <v>15</v>
      </c>
      <c r="BJ344" s="4">
        <v>0</v>
      </c>
      <c r="BK344" s="4">
        <v>3</v>
      </c>
      <c r="BL344" s="4">
        <v>0</v>
      </c>
      <c r="BM344" s="4">
        <v>0</v>
      </c>
      <c r="BN344" s="4">
        <v>0</v>
      </c>
      <c r="BO344" s="4">
        <f t="shared" si="123"/>
        <v>107</v>
      </c>
      <c r="BP344" s="4">
        <v>53</v>
      </c>
      <c r="BQ344" s="4">
        <f t="shared" si="124"/>
        <v>421</v>
      </c>
      <c r="BR344" s="27">
        <v>10872</v>
      </c>
      <c r="BS344" s="4">
        <f t="shared" si="177"/>
        <v>10872</v>
      </c>
      <c r="BT344" s="3">
        <v>0</v>
      </c>
      <c r="BU344" s="29">
        <v>40509</v>
      </c>
      <c r="BW344" s="4">
        <f t="shared" si="184"/>
        <v>157328</v>
      </c>
      <c r="BX344" s="22">
        <f t="shared" si="182"/>
        <v>0.22558230116070743</v>
      </c>
      <c r="BY344" s="202">
        <v>4749</v>
      </c>
      <c r="BZ344" s="202">
        <f t="shared" si="178"/>
        <v>6123</v>
      </c>
      <c r="CA344" s="202">
        <f t="shared" si="183"/>
        <v>90527</v>
      </c>
      <c r="CD344" s="4">
        <f t="shared" si="179"/>
        <v>27033</v>
      </c>
      <c r="CE344" s="4">
        <f t="shared" si="180"/>
        <v>23520</v>
      </c>
      <c r="CF344" s="4">
        <f t="shared" si="181"/>
        <v>7179</v>
      </c>
      <c r="CG344" s="4">
        <f t="shared" si="174"/>
        <v>6100</v>
      </c>
      <c r="CH344" s="4">
        <f t="shared" si="175"/>
        <v>5810</v>
      </c>
      <c r="CZ344" s="70">
        <v>40483</v>
      </c>
      <c r="DA344" s="5">
        <f t="shared" si="117"/>
        <v>11951.5</v>
      </c>
      <c r="DB344" s="5">
        <f t="shared" si="171"/>
        <v>13110.666666666666</v>
      </c>
      <c r="DC344" s="72">
        <f t="shared" si="118"/>
        <v>10872</v>
      </c>
    </row>
    <row r="345" spans="2:107" x14ac:dyDescent="0.3">
      <c r="B345" s="46">
        <v>40513</v>
      </c>
      <c r="C345" t="s">
        <v>442</v>
      </c>
      <c r="D345" s="4">
        <v>59</v>
      </c>
      <c r="E345" s="4">
        <v>182</v>
      </c>
      <c r="F345" s="4">
        <v>388</v>
      </c>
      <c r="G345" s="4">
        <v>46</v>
      </c>
      <c r="H345" s="4">
        <v>1745</v>
      </c>
      <c r="I345" s="4">
        <v>252</v>
      </c>
      <c r="J345" s="4">
        <v>49</v>
      </c>
      <c r="K345" s="4">
        <v>13</v>
      </c>
      <c r="L345" s="4">
        <v>467</v>
      </c>
      <c r="M345" s="4">
        <v>242</v>
      </c>
      <c r="N345" s="4">
        <v>157</v>
      </c>
      <c r="O345" s="4">
        <v>359</v>
      </c>
      <c r="P345" s="4">
        <v>205</v>
      </c>
      <c r="Q345" s="4">
        <v>82</v>
      </c>
      <c r="R345" s="4">
        <v>42</v>
      </c>
      <c r="S345" s="4">
        <v>88</v>
      </c>
      <c r="T345" s="4">
        <v>52</v>
      </c>
      <c r="U345" s="4">
        <v>53</v>
      </c>
      <c r="V345" s="4">
        <v>31</v>
      </c>
      <c r="W345" s="4">
        <v>78</v>
      </c>
      <c r="X345" s="4">
        <v>76</v>
      </c>
      <c r="Y345" s="4">
        <v>428</v>
      </c>
      <c r="Z345" s="4">
        <v>113</v>
      </c>
      <c r="AA345" s="4">
        <v>28</v>
      </c>
      <c r="AB345" s="4">
        <v>107</v>
      </c>
      <c r="AC345" s="4">
        <v>171</v>
      </c>
      <c r="AD345" s="4">
        <v>48</v>
      </c>
      <c r="AE345" s="4">
        <v>270</v>
      </c>
      <c r="AF345" s="4">
        <v>24</v>
      </c>
      <c r="AG345" s="4">
        <v>104</v>
      </c>
      <c r="AH345" s="4">
        <v>95</v>
      </c>
      <c r="AI345" s="4">
        <v>231</v>
      </c>
      <c r="AJ345" s="4">
        <v>516</v>
      </c>
      <c r="AK345" s="4">
        <v>23</v>
      </c>
      <c r="AL345" s="4">
        <v>117</v>
      </c>
      <c r="AM345" s="4">
        <v>76</v>
      </c>
      <c r="AN345" s="4">
        <v>1572</v>
      </c>
      <c r="AO345" s="4">
        <v>131</v>
      </c>
      <c r="AP345" s="4">
        <v>21</v>
      </c>
      <c r="AQ345" s="4">
        <v>56</v>
      </c>
      <c r="AR345" s="4">
        <v>24</v>
      </c>
      <c r="AS345" s="4">
        <v>135</v>
      </c>
      <c r="AT345" s="4">
        <v>525</v>
      </c>
      <c r="AU345" s="4">
        <v>215</v>
      </c>
      <c r="AV345" s="4">
        <v>10</v>
      </c>
      <c r="AW345" s="4">
        <v>174</v>
      </c>
      <c r="AX345" s="4">
        <v>10</v>
      </c>
      <c r="AY345" s="4">
        <v>11</v>
      </c>
      <c r="AZ345" s="4">
        <v>129</v>
      </c>
      <c r="BA345" s="4">
        <v>52</v>
      </c>
      <c r="BB345" s="4">
        <v>9</v>
      </c>
      <c r="BC345" s="4">
        <v>10</v>
      </c>
      <c r="BD345" s="4">
        <v>67</v>
      </c>
      <c r="BE345" s="4">
        <v>0</v>
      </c>
      <c r="BF345" s="4">
        <v>0</v>
      </c>
      <c r="BG345" s="4">
        <v>2</v>
      </c>
      <c r="BH345" s="4">
        <v>0</v>
      </c>
      <c r="BI345" s="4">
        <v>26</v>
      </c>
      <c r="BJ345" s="4">
        <v>0</v>
      </c>
      <c r="BK345" s="4">
        <v>6</v>
      </c>
      <c r="BL345" s="4">
        <v>1</v>
      </c>
      <c r="BM345" s="4">
        <v>0</v>
      </c>
      <c r="BN345" s="4">
        <v>0</v>
      </c>
      <c r="BO345" s="4">
        <f t="shared" si="123"/>
        <v>112</v>
      </c>
      <c r="BP345" s="4">
        <v>77</v>
      </c>
      <c r="BQ345" s="4">
        <f t="shared" si="124"/>
        <v>378</v>
      </c>
      <c r="BR345" s="27">
        <v>10658</v>
      </c>
      <c r="BS345" s="4">
        <f t="shared" si="177"/>
        <v>10658</v>
      </c>
      <c r="BT345" s="3">
        <v>0</v>
      </c>
      <c r="BU345" s="29">
        <v>40537</v>
      </c>
      <c r="BW345" s="4">
        <f t="shared" si="184"/>
        <v>159501</v>
      </c>
      <c r="BX345" s="22">
        <f t="shared" si="182"/>
        <v>0.23335369578497245</v>
      </c>
      <c r="BY345" s="202">
        <v>2835</v>
      </c>
      <c r="BZ345" s="202">
        <f t="shared" si="178"/>
        <v>7823</v>
      </c>
      <c r="CA345" s="202">
        <f t="shared" si="183"/>
        <v>95388</v>
      </c>
      <c r="CD345" s="4">
        <f t="shared" si="179"/>
        <v>27332</v>
      </c>
      <c r="CE345" s="4">
        <f t="shared" si="180"/>
        <v>23551</v>
      </c>
      <c r="CF345" s="4">
        <f t="shared" si="181"/>
        <v>7361</v>
      </c>
      <c r="CG345" s="4">
        <f t="shared" si="174"/>
        <v>6182</v>
      </c>
      <c r="CH345" s="4">
        <f t="shared" si="175"/>
        <v>5898</v>
      </c>
      <c r="CZ345" s="70">
        <v>40513</v>
      </c>
      <c r="DA345" s="5">
        <f t="shared" si="117"/>
        <v>11922.722222222223</v>
      </c>
      <c r="DB345" s="5">
        <f t="shared" si="171"/>
        <v>13291.75</v>
      </c>
      <c r="DC345" s="72">
        <f t="shared" si="118"/>
        <v>10658</v>
      </c>
    </row>
    <row r="346" spans="2:107" x14ac:dyDescent="0.3">
      <c r="B346" s="46">
        <v>40544</v>
      </c>
      <c r="C346" t="s">
        <v>443</v>
      </c>
      <c r="D346" s="4">
        <v>68</v>
      </c>
      <c r="E346" s="4">
        <v>260</v>
      </c>
      <c r="F346" s="4">
        <v>551</v>
      </c>
      <c r="G346" s="4">
        <v>60</v>
      </c>
      <c r="H346" s="4">
        <v>2509</v>
      </c>
      <c r="I346" s="4">
        <v>396</v>
      </c>
      <c r="J346" s="4">
        <v>47</v>
      </c>
      <c r="K346" s="4">
        <v>22</v>
      </c>
      <c r="L346" s="4">
        <v>533</v>
      </c>
      <c r="M346" s="4">
        <v>242</v>
      </c>
      <c r="N346" s="4">
        <v>198</v>
      </c>
      <c r="O346" s="4">
        <v>551</v>
      </c>
      <c r="P346" s="4">
        <v>256</v>
      </c>
      <c r="Q346" s="4">
        <v>112</v>
      </c>
      <c r="R346" s="4">
        <v>66</v>
      </c>
      <c r="S346" s="4">
        <v>102</v>
      </c>
      <c r="T346" s="4">
        <v>70</v>
      </c>
      <c r="U346" s="4">
        <v>85</v>
      </c>
      <c r="V346" s="4">
        <v>45</v>
      </c>
      <c r="W346" s="4">
        <v>124</v>
      </c>
      <c r="X346" s="4">
        <v>105</v>
      </c>
      <c r="Y346" s="4">
        <v>419</v>
      </c>
      <c r="Z346" s="4">
        <v>159</v>
      </c>
      <c r="AA346" s="4">
        <v>34</v>
      </c>
      <c r="AB346" s="4">
        <v>151</v>
      </c>
      <c r="AC346" s="4">
        <v>236</v>
      </c>
      <c r="AD346" s="4">
        <v>75</v>
      </c>
      <c r="AE346" s="4">
        <v>348</v>
      </c>
      <c r="AF346" s="4">
        <v>31</v>
      </c>
      <c r="AG346" s="4">
        <v>124</v>
      </c>
      <c r="AH346" s="4">
        <v>91</v>
      </c>
      <c r="AI346" s="4">
        <v>290</v>
      </c>
      <c r="AJ346" s="4">
        <v>493</v>
      </c>
      <c r="AK346" s="4">
        <v>33</v>
      </c>
      <c r="AL346" s="4">
        <v>154</v>
      </c>
      <c r="AM346" s="4">
        <v>113</v>
      </c>
      <c r="AN346" s="4">
        <v>1988</v>
      </c>
      <c r="AO346" s="4">
        <v>162</v>
      </c>
      <c r="AP346" s="4">
        <v>24</v>
      </c>
      <c r="AQ346" s="4">
        <v>81</v>
      </c>
      <c r="AR346" s="4">
        <v>26</v>
      </c>
      <c r="AS346" s="4">
        <v>147</v>
      </c>
      <c r="AT346" s="4">
        <v>711</v>
      </c>
      <c r="AU346" s="4">
        <v>275</v>
      </c>
      <c r="AV346" s="4">
        <v>16</v>
      </c>
      <c r="AW346" s="4">
        <v>225</v>
      </c>
      <c r="AX346" s="4">
        <v>7</v>
      </c>
      <c r="AY346" s="4">
        <v>12</v>
      </c>
      <c r="AZ346" s="4">
        <v>157</v>
      </c>
      <c r="BA346" s="4">
        <v>53</v>
      </c>
      <c r="BB346" s="4">
        <v>26</v>
      </c>
      <c r="BC346" s="4">
        <v>4</v>
      </c>
      <c r="BD346" s="4">
        <v>93</v>
      </c>
      <c r="BE346" s="4">
        <v>0</v>
      </c>
      <c r="BF346" s="4">
        <v>0</v>
      </c>
      <c r="BG346" s="4">
        <v>1</v>
      </c>
      <c r="BH346" s="4">
        <v>0</v>
      </c>
      <c r="BI346" s="4">
        <v>16</v>
      </c>
      <c r="BJ346" s="4">
        <v>0</v>
      </c>
      <c r="BK346" s="4">
        <v>3</v>
      </c>
      <c r="BL346" s="4">
        <v>3</v>
      </c>
      <c r="BM346" s="4">
        <v>0</v>
      </c>
      <c r="BN346" s="4">
        <v>0</v>
      </c>
      <c r="BO346" s="4">
        <f t="shared" si="123"/>
        <v>120</v>
      </c>
      <c r="BP346" s="4">
        <v>74</v>
      </c>
      <c r="BQ346" s="4">
        <f t="shared" si="124"/>
        <v>435</v>
      </c>
      <c r="BR346" s="27">
        <v>13692</v>
      </c>
      <c r="BS346" s="4">
        <f t="shared" si="177"/>
        <v>13692</v>
      </c>
      <c r="BT346" s="3">
        <v>0</v>
      </c>
      <c r="BU346" s="29">
        <v>40572</v>
      </c>
      <c r="BW346" s="4">
        <f t="shared" si="184"/>
        <v>161221</v>
      </c>
      <c r="BX346" s="22">
        <f t="shared" si="182"/>
        <v>0.24465185940045231</v>
      </c>
      <c r="BY346" s="202">
        <v>2217</v>
      </c>
      <c r="BZ346" s="202">
        <f t="shared" ref="BZ346:BZ351" si="185">BR346-BY346</f>
        <v>11475</v>
      </c>
      <c r="CA346" s="202">
        <f t="shared" si="183"/>
        <v>101023</v>
      </c>
      <c r="CD346" s="4">
        <f t="shared" ref="CD346:CD351" si="186">SUM(H335:H346)</f>
        <v>27769</v>
      </c>
      <c r="CE346" s="4">
        <f t="shared" ref="CE346:CE351" si="187">SUM(AN335:AN346)</f>
        <v>23697</v>
      </c>
      <c r="CF346" s="4">
        <f t="shared" ref="CF346:CF351" si="188">SUM(AT335:AT346)</f>
        <v>7525</v>
      </c>
      <c r="CG346" s="4">
        <f t="shared" si="174"/>
        <v>6276</v>
      </c>
      <c r="CH346" s="4">
        <f t="shared" si="175"/>
        <v>5938</v>
      </c>
      <c r="CZ346" s="70">
        <v>40544</v>
      </c>
      <c r="DA346" s="5">
        <f t="shared" si="117"/>
        <v>12018.194444444445</v>
      </c>
      <c r="DB346" s="5">
        <f t="shared" si="171"/>
        <v>13435.083333333334</v>
      </c>
      <c r="DC346" s="72">
        <f t="shared" si="118"/>
        <v>13692</v>
      </c>
    </row>
    <row r="347" spans="2:107" x14ac:dyDescent="0.3">
      <c r="B347" s="46">
        <v>40575</v>
      </c>
      <c r="C347" t="s">
        <v>444</v>
      </c>
      <c r="D347" s="4">
        <v>56</v>
      </c>
      <c r="E347" s="4">
        <v>211</v>
      </c>
      <c r="F347" s="4">
        <v>423</v>
      </c>
      <c r="G347" s="4">
        <v>73</v>
      </c>
      <c r="H347" s="4">
        <v>1906</v>
      </c>
      <c r="I347" s="4">
        <v>305</v>
      </c>
      <c r="J347" s="4">
        <v>39</v>
      </c>
      <c r="K347" s="4">
        <v>17</v>
      </c>
      <c r="L347" s="4">
        <v>446</v>
      </c>
      <c r="M347" s="4">
        <v>246</v>
      </c>
      <c r="N347" s="4">
        <v>174</v>
      </c>
      <c r="O347" s="4">
        <v>497</v>
      </c>
      <c r="P347" s="4">
        <v>205</v>
      </c>
      <c r="Q347" s="4">
        <v>69</v>
      </c>
      <c r="R347" s="4">
        <v>60</v>
      </c>
      <c r="S347" s="4">
        <v>104</v>
      </c>
      <c r="T347" s="4">
        <v>56</v>
      </c>
      <c r="U347" s="4">
        <v>58</v>
      </c>
      <c r="V347" s="4">
        <v>22</v>
      </c>
      <c r="W347" s="4">
        <v>99</v>
      </c>
      <c r="X347" s="4">
        <v>77</v>
      </c>
      <c r="Y347" s="4">
        <v>399</v>
      </c>
      <c r="Z347" s="4">
        <v>132</v>
      </c>
      <c r="AA347" s="4">
        <v>35</v>
      </c>
      <c r="AB347" s="4">
        <v>115</v>
      </c>
      <c r="AC347" s="4">
        <v>202</v>
      </c>
      <c r="AD347" s="4">
        <v>64</v>
      </c>
      <c r="AE347" s="4">
        <v>286</v>
      </c>
      <c r="AF347" s="4">
        <v>26</v>
      </c>
      <c r="AG347" s="4">
        <v>79</v>
      </c>
      <c r="AH347" s="4">
        <v>88</v>
      </c>
      <c r="AI347" s="4">
        <v>251</v>
      </c>
      <c r="AJ347" s="4">
        <v>466</v>
      </c>
      <c r="AK347" s="4">
        <v>42</v>
      </c>
      <c r="AL347" s="4">
        <v>132</v>
      </c>
      <c r="AM347" s="4">
        <v>67</v>
      </c>
      <c r="AN347" s="4">
        <v>1606</v>
      </c>
      <c r="AO347" s="4">
        <v>139</v>
      </c>
      <c r="AP347" s="4">
        <v>19</v>
      </c>
      <c r="AQ347" s="4">
        <v>81</v>
      </c>
      <c r="AR347" s="4">
        <v>40</v>
      </c>
      <c r="AS347" s="4">
        <v>138</v>
      </c>
      <c r="AT347" s="4">
        <v>610</v>
      </c>
      <c r="AU347" s="4">
        <v>209</v>
      </c>
      <c r="AV347" s="4">
        <v>10</v>
      </c>
      <c r="AW347" s="4">
        <v>176</v>
      </c>
      <c r="AX347" s="4">
        <v>3</v>
      </c>
      <c r="AY347" s="4">
        <v>13</v>
      </c>
      <c r="AZ347" s="4">
        <v>117</v>
      </c>
      <c r="BA347" s="4">
        <v>41</v>
      </c>
      <c r="BB347" s="4">
        <v>23</v>
      </c>
      <c r="BC347" s="4">
        <v>3</v>
      </c>
      <c r="BD347" s="4">
        <v>80</v>
      </c>
      <c r="BE347" s="4">
        <v>0</v>
      </c>
      <c r="BF347" s="4">
        <v>0</v>
      </c>
      <c r="BG347" s="4">
        <v>1</v>
      </c>
      <c r="BH347" s="4">
        <v>0</v>
      </c>
      <c r="BI347" s="4">
        <v>15</v>
      </c>
      <c r="BJ347" s="4">
        <v>2</v>
      </c>
      <c r="BK347" s="4">
        <v>2</v>
      </c>
      <c r="BL347" s="4">
        <v>2</v>
      </c>
      <c r="BM347" s="4">
        <v>0</v>
      </c>
      <c r="BN347" s="4">
        <v>0</v>
      </c>
      <c r="BO347" s="4">
        <f t="shared" si="123"/>
        <v>105</v>
      </c>
      <c r="BP347" s="4">
        <v>54</v>
      </c>
      <c r="BQ347" s="4">
        <f t="shared" si="124"/>
        <v>326</v>
      </c>
      <c r="BR347" s="27">
        <v>11237</v>
      </c>
      <c r="BS347" s="4">
        <f t="shared" si="177"/>
        <v>11237</v>
      </c>
      <c r="BT347" s="3">
        <v>0</v>
      </c>
      <c r="BU347" s="29">
        <v>40600</v>
      </c>
      <c r="BW347" s="4">
        <f t="shared" si="184"/>
        <v>162312</v>
      </c>
      <c r="BX347" s="22">
        <f t="shared" si="182"/>
        <v>0.25001540262460731</v>
      </c>
      <c r="BY347" s="202">
        <v>2703</v>
      </c>
      <c r="BZ347" s="202">
        <f t="shared" si="185"/>
        <v>8534</v>
      </c>
      <c r="CA347" s="202">
        <f t="shared" si="183"/>
        <v>105968</v>
      </c>
      <c r="CD347" s="4">
        <f t="shared" si="186"/>
        <v>27898</v>
      </c>
      <c r="CE347" s="4">
        <f t="shared" si="187"/>
        <v>23718</v>
      </c>
      <c r="CF347" s="4">
        <f t="shared" si="188"/>
        <v>7708</v>
      </c>
      <c r="CG347" s="4">
        <f t="shared" si="174"/>
        <v>6267</v>
      </c>
      <c r="CH347" s="4">
        <f t="shared" si="175"/>
        <v>6016</v>
      </c>
      <c r="CZ347" s="70">
        <v>40575</v>
      </c>
      <c r="DA347" s="5">
        <f t="shared" si="117"/>
        <v>12033.222222222223</v>
      </c>
      <c r="DB347" s="5">
        <f t="shared" si="171"/>
        <v>13526</v>
      </c>
      <c r="DC347" s="72">
        <f t="shared" si="118"/>
        <v>11237</v>
      </c>
    </row>
    <row r="348" spans="2:107" x14ac:dyDescent="0.3">
      <c r="B348" s="46">
        <v>40603</v>
      </c>
      <c r="C348" t="s">
        <v>445</v>
      </c>
      <c r="D348" s="4">
        <v>61</v>
      </c>
      <c r="E348" s="4">
        <v>220</v>
      </c>
      <c r="F348" s="4">
        <v>466</v>
      </c>
      <c r="G348" s="4">
        <v>54</v>
      </c>
      <c r="H348" s="4">
        <v>2091</v>
      </c>
      <c r="I348" s="4">
        <v>333</v>
      </c>
      <c r="J348" s="4">
        <v>53</v>
      </c>
      <c r="K348" s="4">
        <v>16</v>
      </c>
      <c r="L348" s="4">
        <v>487</v>
      </c>
      <c r="M348" s="4">
        <v>247</v>
      </c>
      <c r="N348" s="4">
        <v>213</v>
      </c>
      <c r="O348" s="4">
        <v>479</v>
      </c>
      <c r="P348" s="4">
        <v>260</v>
      </c>
      <c r="Q348" s="4">
        <v>74</v>
      </c>
      <c r="R348" s="4">
        <v>52</v>
      </c>
      <c r="S348" s="4">
        <v>117</v>
      </c>
      <c r="T348" s="4">
        <v>59</v>
      </c>
      <c r="U348" s="4">
        <v>67</v>
      </c>
      <c r="V348" s="4">
        <v>37</v>
      </c>
      <c r="W348" s="4">
        <v>96</v>
      </c>
      <c r="X348" s="4">
        <v>91</v>
      </c>
      <c r="Y348" s="4">
        <v>423</v>
      </c>
      <c r="Z348" s="4">
        <v>124</v>
      </c>
      <c r="AA348" s="4">
        <v>29</v>
      </c>
      <c r="AB348" s="4">
        <v>129</v>
      </c>
      <c r="AC348" s="4">
        <v>225</v>
      </c>
      <c r="AD348" s="4">
        <v>77</v>
      </c>
      <c r="AE348" s="4">
        <v>302</v>
      </c>
      <c r="AF348" s="4">
        <v>30</v>
      </c>
      <c r="AG348" s="4">
        <v>101</v>
      </c>
      <c r="AH348" s="4">
        <v>104</v>
      </c>
      <c r="AI348" s="4">
        <v>236</v>
      </c>
      <c r="AJ348" s="4">
        <v>533</v>
      </c>
      <c r="AK348" s="4">
        <v>46</v>
      </c>
      <c r="AL348" s="4">
        <v>150</v>
      </c>
      <c r="AM348" s="4">
        <v>87</v>
      </c>
      <c r="AN348" s="4">
        <v>1808</v>
      </c>
      <c r="AO348" s="4">
        <v>126</v>
      </c>
      <c r="AP348" s="4">
        <v>17</v>
      </c>
      <c r="AQ348" s="4">
        <v>70</v>
      </c>
      <c r="AR348" s="4">
        <v>43</v>
      </c>
      <c r="AS348" s="4">
        <v>127</v>
      </c>
      <c r="AT348" s="4">
        <v>635</v>
      </c>
      <c r="AU348" s="4">
        <v>233</v>
      </c>
      <c r="AV348" s="4">
        <v>22</v>
      </c>
      <c r="AW348" s="4">
        <v>179</v>
      </c>
      <c r="AX348" s="4">
        <v>8</v>
      </c>
      <c r="AY348" s="4">
        <v>21</v>
      </c>
      <c r="AZ348" s="4">
        <v>144</v>
      </c>
      <c r="BA348" s="4">
        <v>53</v>
      </c>
      <c r="BB348" s="4">
        <v>16</v>
      </c>
      <c r="BC348" s="4">
        <v>7</v>
      </c>
      <c r="BD348" s="4">
        <v>77</v>
      </c>
      <c r="BE348" s="4">
        <v>0</v>
      </c>
      <c r="BF348" s="4">
        <v>0</v>
      </c>
      <c r="BG348" s="4">
        <v>0</v>
      </c>
      <c r="BH348" s="4">
        <v>0</v>
      </c>
      <c r="BI348" s="4">
        <v>15</v>
      </c>
      <c r="BJ348" s="4">
        <v>0</v>
      </c>
      <c r="BK348" s="4">
        <v>3</v>
      </c>
      <c r="BL348" s="4">
        <v>3</v>
      </c>
      <c r="BM348" s="4">
        <v>0</v>
      </c>
      <c r="BN348" s="4">
        <v>0</v>
      </c>
      <c r="BO348" s="4">
        <f t="shared" si="123"/>
        <v>105</v>
      </c>
      <c r="BP348" s="4">
        <v>61</v>
      </c>
      <c r="BQ348" s="4">
        <f t="shared" si="124"/>
        <v>363</v>
      </c>
      <c r="BR348" s="27">
        <v>12200</v>
      </c>
      <c r="BS348" s="4">
        <f t="shared" si="177"/>
        <v>12200</v>
      </c>
      <c r="BT348" s="3">
        <v>0</v>
      </c>
      <c r="BU348" s="29">
        <v>40628</v>
      </c>
      <c r="BW348" s="4">
        <f t="shared" si="184"/>
        <v>163996</v>
      </c>
      <c r="BX348" s="22">
        <f t="shared" ref="BX348:BX354" si="189">(BW348/BW336)-1</f>
        <v>0.25519310545410012</v>
      </c>
      <c r="BY348" s="202">
        <v>2648</v>
      </c>
      <c r="BZ348" s="202">
        <f t="shared" si="185"/>
        <v>9552</v>
      </c>
      <c r="CA348" s="202">
        <f t="shared" ref="CA348:CA354" si="190">SUM(BZ337:BZ348)</f>
        <v>112588</v>
      </c>
      <c r="CD348" s="4">
        <f t="shared" si="186"/>
        <v>28155</v>
      </c>
      <c r="CE348" s="4">
        <f t="shared" si="187"/>
        <v>23921</v>
      </c>
      <c r="CF348" s="4">
        <f t="shared" si="188"/>
        <v>7890</v>
      </c>
      <c r="CG348" s="4">
        <f t="shared" si="174"/>
        <v>6330</v>
      </c>
      <c r="CH348" s="4">
        <f t="shared" si="175"/>
        <v>6081</v>
      </c>
      <c r="CZ348" s="70">
        <v>40603</v>
      </c>
      <c r="DA348" s="5">
        <f t="shared" si="117"/>
        <v>12011.138888888889</v>
      </c>
      <c r="DB348" s="5">
        <f t="shared" si="171"/>
        <v>13666.333333333334</v>
      </c>
      <c r="DC348" s="72">
        <f t="shared" si="118"/>
        <v>12200</v>
      </c>
    </row>
    <row r="349" spans="2:107" x14ac:dyDescent="0.3">
      <c r="B349" s="46">
        <v>40634</v>
      </c>
      <c r="C349" t="s">
        <v>446</v>
      </c>
      <c r="D349" s="4">
        <v>97</v>
      </c>
      <c r="E349" s="4">
        <v>269</v>
      </c>
      <c r="F349" s="4">
        <v>592</v>
      </c>
      <c r="G349" s="4">
        <v>74</v>
      </c>
      <c r="H349" s="4">
        <v>2499</v>
      </c>
      <c r="I349" s="4">
        <v>395</v>
      </c>
      <c r="J349" s="4">
        <v>51</v>
      </c>
      <c r="K349" s="4">
        <v>22</v>
      </c>
      <c r="L349" s="4">
        <v>500</v>
      </c>
      <c r="M349" s="4">
        <v>279</v>
      </c>
      <c r="N349" s="4">
        <v>241</v>
      </c>
      <c r="O349" s="4">
        <v>611</v>
      </c>
      <c r="P349" s="4">
        <v>294</v>
      </c>
      <c r="Q349" s="4">
        <v>71</v>
      </c>
      <c r="R349" s="4">
        <v>78</v>
      </c>
      <c r="S349" s="4">
        <v>123</v>
      </c>
      <c r="T349" s="4">
        <v>70</v>
      </c>
      <c r="U349" s="4">
        <v>67</v>
      </c>
      <c r="V349" s="4">
        <v>31</v>
      </c>
      <c r="W349" s="4">
        <v>79</v>
      </c>
      <c r="X349" s="4">
        <v>120</v>
      </c>
      <c r="Y349" s="4">
        <v>267</v>
      </c>
      <c r="Z349" s="4">
        <v>165</v>
      </c>
      <c r="AA349" s="4">
        <v>43</v>
      </c>
      <c r="AB349" s="4">
        <v>149</v>
      </c>
      <c r="AC349" s="4">
        <v>241</v>
      </c>
      <c r="AD349" s="4">
        <v>72</v>
      </c>
      <c r="AE349" s="4">
        <v>361</v>
      </c>
      <c r="AF349" s="4">
        <v>27</v>
      </c>
      <c r="AG349" s="4">
        <v>107</v>
      </c>
      <c r="AH349" s="4">
        <v>107</v>
      </c>
      <c r="AI349" s="4">
        <v>287</v>
      </c>
      <c r="AJ349" s="4">
        <v>282</v>
      </c>
      <c r="AK349" s="4">
        <v>34</v>
      </c>
      <c r="AL349" s="4">
        <v>196</v>
      </c>
      <c r="AM349" s="4">
        <v>121</v>
      </c>
      <c r="AN349" s="4">
        <v>1563</v>
      </c>
      <c r="AO349" s="4">
        <v>160</v>
      </c>
      <c r="AP349" s="4">
        <v>19</v>
      </c>
      <c r="AQ349" s="4">
        <v>84</v>
      </c>
      <c r="AR349" s="4">
        <v>51</v>
      </c>
      <c r="AS349" s="4">
        <v>133</v>
      </c>
      <c r="AT349" s="4">
        <v>702</v>
      </c>
      <c r="AU349" s="4">
        <v>315</v>
      </c>
      <c r="AV349" s="4">
        <v>21</v>
      </c>
      <c r="AW349" s="4">
        <v>222</v>
      </c>
      <c r="AX349" s="4">
        <v>15</v>
      </c>
      <c r="AY349" s="4">
        <v>19</v>
      </c>
      <c r="AZ349" s="4">
        <v>138</v>
      </c>
      <c r="BA349" s="4">
        <v>54</v>
      </c>
      <c r="BB349" s="4">
        <v>31</v>
      </c>
      <c r="BC349" s="4">
        <v>4</v>
      </c>
      <c r="BD349" s="4">
        <v>75</v>
      </c>
      <c r="BE349" s="4">
        <v>0</v>
      </c>
      <c r="BF349" s="4">
        <v>0</v>
      </c>
      <c r="BG349" s="4">
        <v>0</v>
      </c>
      <c r="BH349" s="4">
        <v>0</v>
      </c>
      <c r="BI349" s="4">
        <v>17</v>
      </c>
      <c r="BJ349" s="4">
        <v>0</v>
      </c>
      <c r="BK349" s="4">
        <v>6</v>
      </c>
      <c r="BL349" s="4">
        <v>1</v>
      </c>
      <c r="BM349" s="4">
        <v>0</v>
      </c>
      <c r="BN349" s="4">
        <v>0</v>
      </c>
      <c r="BO349" s="4">
        <f t="shared" si="123"/>
        <v>103</v>
      </c>
      <c r="BP349" s="4">
        <v>58</v>
      </c>
      <c r="BQ349" s="4">
        <f t="shared" si="124"/>
        <v>274</v>
      </c>
      <c r="BR349" s="27">
        <v>12984</v>
      </c>
      <c r="BS349" s="4">
        <f t="shared" si="177"/>
        <v>12984</v>
      </c>
      <c r="BT349" s="3">
        <v>0</v>
      </c>
      <c r="BU349" s="29">
        <v>40663</v>
      </c>
      <c r="BW349" s="4">
        <f t="shared" ref="BW349:BW354" si="191">SUM(BR338:BR349)</f>
        <v>166495</v>
      </c>
      <c r="BX349" s="22">
        <f t="shared" si="189"/>
        <v>0.26200456306043396</v>
      </c>
      <c r="BY349" s="202">
        <v>5107</v>
      </c>
      <c r="BZ349" s="202">
        <f t="shared" si="185"/>
        <v>7877</v>
      </c>
      <c r="CA349" s="202">
        <f t="shared" si="190"/>
        <v>116418</v>
      </c>
      <c r="CD349" s="4">
        <f t="shared" si="186"/>
        <v>28790</v>
      </c>
      <c r="CE349" s="4">
        <f t="shared" si="187"/>
        <v>23847</v>
      </c>
      <c r="CF349" s="4">
        <f t="shared" si="188"/>
        <v>8146</v>
      </c>
      <c r="CG349" s="4">
        <f t="shared" si="174"/>
        <v>6544</v>
      </c>
      <c r="CH349" s="4">
        <f t="shared" si="175"/>
        <v>6305</v>
      </c>
      <c r="CZ349" s="70">
        <v>40634</v>
      </c>
      <c r="DA349" s="5">
        <f t="shared" si="117"/>
        <v>12096.777777777777</v>
      </c>
      <c r="DB349" s="5">
        <f t="shared" si="171"/>
        <v>13874.583333333334</v>
      </c>
      <c r="DC349" s="72">
        <f t="shared" si="118"/>
        <v>12984</v>
      </c>
    </row>
    <row r="350" spans="2:107" x14ac:dyDescent="0.3">
      <c r="B350" s="46">
        <v>40664</v>
      </c>
      <c r="C350" t="s">
        <v>447</v>
      </c>
      <c r="D350" s="4">
        <v>66</v>
      </c>
      <c r="E350" s="4">
        <v>240</v>
      </c>
      <c r="F350" s="4">
        <v>493</v>
      </c>
      <c r="G350" s="4">
        <v>54</v>
      </c>
      <c r="H350" s="4">
        <v>1833</v>
      </c>
      <c r="I350" s="4">
        <v>298</v>
      </c>
      <c r="J350" s="4">
        <v>45</v>
      </c>
      <c r="K350" s="4">
        <v>23</v>
      </c>
      <c r="L350" s="4">
        <v>415</v>
      </c>
      <c r="M350" s="4">
        <v>219</v>
      </c>
      <c r="N350" s="4">
        <v>154</v>
      </c>
      <c r="O350" s="4">
        <v>399</v>
      </c>
      <c r="P350" s="4">
        <v>197</v>
      </c>
      <c r="Q350" s="4">
        <v>71</v>
      </c>
      <c r="R350" s="4">
        <v>57</v>
      </c>
      <c r="S350" s="4">
        <v>85</v>
      </c>
      <c r="T350" s="4">
        <v>54</v>
      </c>
      <c r="U350" s="4">
        <v>57</v>
      </c>
      <c r="V350" s="4">
        <v>35</v>
      </c>
      <c r="W350" s="4">
        <v>83</v>
      </c>
      <c r="X350" s="4">
        <v>88</v>
      </c>
      <c r="Y350" s="4">
        <v>265</v>
      </c>
      <c r="Z350" s="4">
        <v>136</v>
      </c>
      <c r="AA350" s="4">
        <v>35</v>
      </c>
      <c r="AB350" s="4">
        <v>121</v>
      </c>
      <c r="AC350" s="4">
        <v>192</v>
      </c>
      <c r="AD350" s="4">
        <v>50</v>
      </c>
      <c r="AE350" s="4">
        <v>257</v>
      </c>
      <c r="AF350" s="4">
        <v>20</v>
      </c>
      <c r="AG350" s="4">
        <v>97</v>
      </c>
      <c r="AH350" s="4">
        <v>73</v>
      </c>
      <c r="AI350" s="4">
        <v>225</v>
      </c>
      <c r="AJ350" s="4">
        <v>250</v>
      </c>
      <c r="AK350" s="4">
        <v>30</v>
      </c>
      <c r="AL350" s="4">
        <v>145</v>
      </c>
      <c r="AM350" s="4">
        <v>75</v>
      </c>
      <c r="AN350" s="4">
        <v>1266</v>
      </c>
      <c r="AO350" s="4">
        <v>138</v>
      </c>
      <c r="AP350" s="4">
        <v>16</v>
      </c>
      <c r="AQ350" s="4">
        <v>63</v>
      </c>
      <c r="AR350" s="4">
        <v>38</v>
      </c>
      <c r="AS350" s="4">
        <v>125</v>
      </c>
      <c r="AT350" s="4">
        <v>585</v>
      </c>
      <c r="AU350" s="4">
        <v>219</v>
      </c>
      <c r="AV350" s="4">
        <v>12</v>
      </c>
      <c r="AW350" s="4">
        <v>169</v>
      </c>
      <c r="AX350" s="4">
        <v>14</v>
      </c>
      <c r="AY350" s="4">
        <v>20</v>
      </c>
      <c r="AZ350" s="4">
        <v>125</v>
      </c>
      <c r="BA350" s="4">
        <v>47</v>
      </c>
      <c r="BB350" s="4">
        <v>15</v>
      </c>
      <c r="BC350" s="4">
        <v>12</v>
      </c>
      <c r="BD350" s="4">
        <v>74</v>
      </c>
      <c r="BE350" s="4">
        <v>0</v>
      </c>
      <c r="BF350" s="4">
        <v>0</v>
      </c>
      <c r="BG350" s="4">
        <v>0</v>
      </c>
      <c r="BH350" s="4">
        <v>0</v>
      </c>
      <c r="BI350" s="4">
        <v>16</v>
      </c>
      <c r="BJ350" s="4">
        <v>1</v>
      </c>
      <c r="BK350" s="4">
        <v>3</v>
      </c>
      <c r="BL350" s="4">
        <v>0</v>
      </c>
      <c r="BM350" s="4">
        <v>0</v>
      </c>
      <c r="BN350" s="4">
        <v>0</v>
      </c>
      <c r="BO350" s="4">
        <f t="shared" si="123"/>
        <v>106</v>
      </c>
      <c r="BP350" s="4">
        <v>45</v>
      </c>
      <c r="BQ350" s="4">
        <f t="shared" si="124"/>
        <v>277</v>
      </c>
      <c r="BR350" s="27">
        <v>10217</v>
      </c>
      <c r="BS350" s="4">
        <f t="shared" si="177"/>
        <v>10217</v>
      </c>
      <c r="BT350" s="3">
        <v>0</v>
      </c>
      <c r="BU350" s="29">
        <v>40691</v>
      </c>
      <c r="BW350" s="4">
        <f t="shared" si="191"/>
        <v>164040</v>
      </c>
      <c r="BX350" s="22">
        <f t="shared" si="189"/>
        <v>0.24812636480533223</v>
      </c>
      <c r="BY350" s="202">
        <v>902</v>
      </c>
      <c r="BZ350" s="202">
        <f t="shared" si="185"/>
        <v>9315</v>
      </c>
      <c r="CA350" s="202">
        <f t="shared" si="190"/>
        <v>121099</v>
      </c>
      <c r="CD350" s="4">
        <f t="shared" si="186"/>
        <v>28471</v>
      </c>
      <c r="CE350" s="4">
        <f t="shared" si="187"/>
        <v>23215</v>
      </c>
      <c r="CF350" s="4">
        <f t="shared" si="188"/>
        <v>8131</v>
      </c>
      <c r="CG350" s="4">
        <f t="shared" si="174"/>
        <v>6502</v>
      </c>
      <c r="CH350" s="4">
        <f t="shared" si="175"/>
        <v>6248</v>
      </c>
      <c r="CZ350" s="70">
        <v>40664</v>
      </c>
      <c r="DA350" s="5">
        <f t="shared" si="117"/>
        <v>12043.611111111111</v>
      </c>
      <c r="DB350" s="5">
        <f t="shared" si="171"/>
        <v>13670</v>
      </c>
      <c r="DC350" s="72">
        <f t="shared" si="118"/>
        <v>10217</v>
      </c>
    </row>
    <row r="351" spans="2:107" x14ac:dyDescent="0.3">
      <c r="B351" s="46">
        <v>40695</v>
      </c>
      <c r="C351" t="s">
        <v>448</v>
      </c>
      <c r="D351" s="4">
        <v>79</v>
      </c>
      <c r="E351" s="4">
        <v>227</v>
      </c>
      <c r="F351" s="4">
        <v>532</v>
      </c>
      <c r="G351" s="4">
        <v>51</v>
      </c>
      <c r="H351" s="4">
        <v>2105</v>
      </c>
      <c r="I351" s="4">
        <v>400</v>
      </c>
      <c r="J351" s="4">
        <v>48</v>
      </c>
      <c r="K351" s="4">
        <v>22</v>
      </c>
      <c r="L351" s="4">
        <v>475</v>
      </c>
      <c r="M351" s="4">
        <v>230</v>
      </c>
      <c r="N351" s="4">
        <v>206</v>
      </c>
      <c r="O351" s="4">
        <v>445</v>
      </c>
      <c r="P351" s="4">
        <v>220</v>
      </c>
      <c r="Q351" s="4">
        <v>101</v>
      </c>
      <c r="R351" s="4">
        <v>69</v>
      </c>
      <c r="S351" s="4">
        <v>125</v>
      </c>
      <c r="T351" s="4">
        <v>61</v>
      </c>
      <c r="U351" s="4">
        <v>74</v>
      </c>
      <c r="V351" s="4">
        <v>38</v>
      </c>
      <c r="W351" s="4">
        <v>107</v>
      </c>
      <c r="X351" s="4">
        <v>84</v>
      </c>
      <c r="Y351" s="4">
        <v>307</v>
      </c>
      <c r="Z351" s="4">
        <v>128</v>
      </c>
      <c r="AA351" s="4">
        <v>31</v>
      </c>
      <c r="AB351" s="4">
        <v>152</v>
      </c>
      <c r="AC351" s="4">
        <v>191</v>
      </c>
      <c r="AD351" s="4">
        <v>70</v>
      </c>
      <c r="AE351" s="4">
        <v>319</v>
      </c>
      <c r="AF351" s="4">
        <v>16</v>
      </c>
      <c r="AG351" s="4">
        <v>129</v>
      </c>
      <c r="AH351" s="4">
        <v>89</v>
      </c>
      <c r="AI351" s="4">
        <v>278</v>
      </c>
      <c r="AJ351" s="4">
        <v>316</v>
      </c>
      <c r="AK351" s="4">
        <v>39</v>
      </c>
      <c r="AL351" s="4">
        <v>171</v>
      </c>
      <c r="AM351" s="4">
        <v>83</v>
      </c>
      <c r="AN351" s="4">
        <v>1357</v>
      </c>
      <c r="AO351" s="4">
        <v>171</v>
      </c>
      <c r="AP351" s="4">
        <v>15</v>
      </c>
      <c r="AQ351" s="4">
        <v>78</v>
      </c>
      <c r="AR351" s="4">
        <v>34</v>
      </c>
      <c r="AS351" s="4">
        <v>125</v>
      </c>
      <c r="AT351" s="4">
        <v>682</v>
      </c>
      <c r="AU351" s="4">
        <v>239</v>
      </c>
      <c r="AV351" s="4">
        <v>17</v>
      </c>
      <c r="AW351" s="4">
        <v>232</v>
      </c>
      <c r="AX351" s="4">
        <v>9</v>
      </c>
      <c r="AY351" s="4">
        <v>15</v>
      </c>
      <c r="AZ351" s="4">
        <v>158</v>
      </c>
      <c r="BA351" s="4">
        <v>52</v>
      </c>
      <c r="BB351" s="4">
        <v>27</v>
      </c>
      <c r="BC351" s="4">
        <v>5</v>
      </c>
      <c r="BD351" s="4">
        <v>72</v>
      </c>
      <c r="BE351" s="4">
        <v>0</v>
      </c>
      <c r="BF351" s="4">
        <v>0</v>
      </c>
      <c r="BG351" s="4">
        <v>0</v>
      </c>
      <c r="BH351" s="4">
        <v>0</v>
      </c>
      <c r="BI351" s="4">
        <v>15</v>
      </c>
      <c r="BJ351" s="4">
        <v>0</v>
      </c>
      <c r="BK351" s="4">
        <v>2</v>
      </c>
      <c r="BL351" s="4">
        <v>0</v>
      </c>
      <c r="BM351" s="4">
        <v>0</v>
      </c>
      <c r="BN351" s="4">
        <v>0</v>
      </c>
      <c r="BO351" s="4">
        <f t="shared" si="123"/>
        <v>94</v>
      </c>
      <c r="BP351" s="4">
        <v>44</v>
      </c>
      <c r="BQ351" s="4">
        <f t="shared" si="124"/>
        <v>503</v>
      </c>
      <c r="BR351" s="27">
        <v>11870</v>
      </c>
      <c r="BS351" s="4">
        <f t="shared" si="177"/>
        <v>11870</v>
      </c>
      <c r="BT351" s="3">
        <v>0</v>
      </c>
      <c r="BU351" s="29">
        <v>40719</v>
      </c>
      <c r="BW351" s="4">
        <f t="shared" si="191"/>
        <v>162324</v>
      </c>
      <c r="BX351" s="22">
        <f t="shared" si="189"/>
        <v>0.19922870630998024</v>
      </c>
      <c r="BY351" s="202">
        <v>5405</v>
      </c>
      <c r="BZ351" s="202">
        <f t="shared" si="185"/>
        <v>6465</v>
      </c>
      <c r="CA351" s="202">
        <f t="shared" si="190"/>
        <v>120281</v>
      </c>
      <c r="CD351" s="4">
        <f t="shared" si="186"/>
        <v>28191</v>
      </c>
      <c r="CE351" s="4">
        <f t="shared" si="187"/>
        <v>22580</v>
      </c>
      <c r="CF351" s="4">
        <f t="shared" si="188"/>
        <v>8199</v>
      </c>
      <c r="CG351" s="4">
        <f t="shared" si="174"/>
        <v>6445</v>
      </c>
      <c r="CH351" s="4">
        <f t="shared" si="175"/>
        <v>6217</v>
      </c>
      <c r="CZ351" s="70">
        <v>40695</v>
      </c>
      <c r="DA351" s="5">
        <f t="shared" si="117"/>
        <v>12067.222222222223</v>
      </c>
      <c r="DB351" s="5">
        <f t="shared" si="171"/>
        <v>13527</v>
      </c>
      <c r="DC351" s="72">
        <f t="shared" si="118"/>
        <v>11870</v>
      </c>
    </row>
    <row r="352" spans="2:107" x14ac:dyDescent="0.3">
      <c r="B352" s="46">
        <v>40725</v>
      </c>
      <c r="C352" t="s">
        <v>462</v>
      </c>
      <c r="D352" s="4">
        <v>106</v>
      </c>
      <c r="E352" s="4">
        <v>261</v>
      </c>
      <c r="F352" s="4">
        <v>704</v>
      </c>
      <c r="G352" s="4">
        <v>79</v>
      </c>
      <c r="H352" s="4">
        <v>2739</v>
      </c>
      <c r="I352" s="4">
        <v>453</v>
      </c>
      <c r="J352" s="4">
        <v>85</v>
      </c>
      <c r="K352" s="4">
        <v>18</v>
      </c>
      <c r="L352" s="4">
        <v>578</v>
      </c>
      <c r="M352" s="4">
        <v>268</v>
      </c>
      <c r="N352" s="4">
        <v>266</v>
      </c>
      <c r="O352" s="4">
        <v>617</v>
      </c>
      <c r="P352" s="4">
        <v>346</v>
      </c>
      <c r="Q352" s="4">
        <v>153</v>
      </c>
      <c r="R352" s="4">
        <v>89</v>
      </c>
      <c r="S352" s="4">
        <v>143</v>
      </c>
      <c r="T352" s="4">
        <v>91</v>
      </c>
      <c r="U352" s="4">
        <v>95</v>
      </c>
      <c r="V352" s="4">
        <v>43</v>
      </c>
      <c r="W352" s="4">
        <v>175</v>
      </c>
      <c r="X352" s="4">
        <v>166</v>
      </c>
      <c r="Y352" s="4">
        <v>366</v>
      </c>
      <c r="Z352" s="4">
        <v>217</v>
      </c>
      <c r="AA352" s="4">
        <v>54</v>
      </c>
      <c r="AB352" s="4">
        <v>197</v>
      </c>
      <c r="AC352" s="4">
        <v>250</v>
      </c>
      <c r="AD352" s="4">
        <v>63</v>
      </c>
      <c r="AE352" s="4">
        <v>396</v>
      </c>
      <c r="AF352" s="4">
        <v>35</v>
      </c>
      <c r="AG352" s="4">
        <v>151</v>
      </c>
      <c r="AH352" s="4">
        <v>116</v>
      </c>
      <c r="AI352" s="4">
        <v>379</v>
      </c>
      <c r="AJ352" s="4">
        <v>333</v>
      </c>
      <c r="AK352" s="4">
        <v>56</v>
      </c>
      <c r="AL352" s="4">
        <v>201</v>
      </c>
      <c r="AM352" s="4">
        <v>126</v>
      </c>
      <c r="AN352" s="4">
        <v>1848</v>
      </c>
      <c r="AO352" s="4">
        <v>226</v>
      </c>
      <c r="AP352" s="4">
        <v>25</v>
      </c>
      <c r="AQ352" s="4">
        <v>89</v>
      </c>
      <c r="AR352" s="4">
        <v>40</v>
      </c>
      <c r="AS352" s="4">
        <v>179</v>
      </c>
      <c r="AT352" s="4">
        <v>913</v>
      </c>
      <c r="AU352" s="4">
        <v>347</v>
      </c>
      <c r="AV352" s="4">
        <v>28</v>
      </c>
      <c r="AW352" s="4">
        <v>312</v>
      </c>
      <c r="AX352" s="4">
        <v>21</v>
      </c>
      <c r="AY352" s="4">
        <v>27</v>
      </c>
      <c r="AZ352" s="4">
        <v>170</v>
      </c>
      <c r="BA352" s="4">
        <v>66</v>
      </c>
      <c r="BB352" s="4">
        <v>32</v>
      </c>
      <c r="BC352" s="4">
        <v>6</v>
      </c>
      <c r="BD352" s="4">
        <v>112</v>
      </c>
      <c r="BE352" s="4">
        <v>0</v>
      </c>
      <c r="BF352" s="4">
        <v>0</v>
      </c>
      <c r="BG352" s="4">
        <v>0</v>
      </c>
      <c r="BH352" s="4">
        <v>0</v>
      </c>
      <c r="BI352" s="4">
        <v>20</v>
      </c>
      <c r="BJ352" s="4">
        <v>1</v>
      </c>
      <c r="BK352" s="4">
        <v>5</v>
      </c>
      <c r="BL352" s="4">
        <v>3</v>
      </c>
      <c r="BM352" s="4">
        <v>0</v>
      </c>
      <c r="BN352" s="4">
        <v>0</v>
      </c>
      <c r="BO352" s="4">
        <f t="shared" si="123"/>
        <v>147</v>
      </c>
      <c r="BP352" s="4">
        <v>65</v>
      </c>
      <c r="BQ352" s="4">
        <f t="shared" si="124"/>
        <v>543</v>
      </c>
      <c r="BR352" s="27">
        <v>15493</v>
      </c>
      <c r="BS352" s="4">
        <f t="shared" si="177"/>
        <v>15493</v>
      </c>
      <c r="BT352" s="3">
        <v>0</v>
      </c>
      <c r="BU352" s="29">
        <v>40754</v>
      </c>
      <c r="BW352" s="4">
        <f t="shared" si="191"/>
        <v>159862</v>
      </c>
      <c r="BX352" s="22">
        <f t="shared" si="189"/>
        <v>0.11766597684434243</v>
      </c>
      <c r="BY352" s="202">
        <v>2341</v>
      </c>
      <c r="BZ352" s="202">
        <f t="shared" ref="BZ352:BZ357" si="192">BR352-BY352</f>
        <v>13152</v>
      </c>
      <c r="CA352" s="202">
        <f t="shared" si="190"/>
        <v>119324</v>
      </c>
      <c r="CD352" s="4">
        <f t="shared" ref="CD352:CD357" si="193">SUM(H341:H352)</f>
        <v>27678</v>
      </c>
      <c r="CE352" s="4">
        <f t="shared" ref="CE352:CE357" si="194">SUM(AN341:AN352)</f>
        <v>21867</v>
      </c>
      <c r="CF352" s="4">
        <f t="shared" ref="CF352:CF357" si="195">SUM(AT341:AT352)</f>
        <v>8291</v>
      </c>
      <c r="CG352" s="4">
        <f t="shared" si="174"/>
        <v>6368</v>
      </c>
      <c r="CH352" s="4">
        <f t="shared" si="175"/>
        <v>6202</v>
      </c>
      <c r="CZ352" s="70">
        <v>40725</v>
      </c>
      <c r="DA352" s="5">
        <f t="shared" si="117"/>
        <v>12172.527777777777</v>
      </c>
      <c r="DB352" s="5">
        <f t="shared" si="171"/>
        <v>13321.833333333334</v>
      </c>
      <c r="DC352" s="72">
        <f t="shared" si="118"/>
        <v>15493</v>
      </c>
    </row>
    <row r="353" spans="2:107" x14ac:dyDescent="0.3">
      <c r="B353" s="46">
        <v>40756</v>
      </c>
      <c r="C353" t="s">
        <v>438</v>
      </c>
      <c r="D353" s="4">
        <v>88</v>
      </c>
      <c r="E353" s="4">
        <v>234</v>
      </c>
      <c r="F353" s="4">
        <v>595</v>
      </c>
      <c r="G353" s="4">
        <v>59</v>
      </c>
      <c r="H353" s="4">
        <v>2481</v>
      </c>
      <c r="I353" s="4">
        <v>444</v>
      </c>
      <c r="J353" s="4">
        <v>48</v>
      </c>
      <c r="K353" s="4">
        <v>19</v>
      </c>
      <c r="L353" s="4">
        <v>529</v>
      </c>
      <c r="M353" s="4">
        <v>235</v>
      </c>
      <c r="N353" s="4">
        <v>229</v>
      </c>
      <c r="O353" s="4">
        <v>520</v>
      </c>
      <c r="P353" s="4">
        <v>323</v>
      </c>
      <c r="Q353" s="4">
        <v>118</v>
      </c>
      <c r="R353" s="4">
        <v>95</v>
      </c>
      <c r="S353" s="4">
        <v>145</v>
      </c>
      <c r="T353" s="4">
        <v>65</v>
      </c>
      <c r="U353" s="4">
        <v>77</v>
      </c>
      <c r="V353" s="4">
        <v>34</v>
      </c>
      <c r="W353" s="4">
        <v>145</v>
      </c>
      <c r="X353" s="4">
        <v>145</v>
      </c>
      <c r="Y353" s="4">
        <v>334</v>
      </c>
      <c r="Z353" s="4">
        <v>207</v>
      </c>
      <c r="AA353" s="4">
        <v>41</v>
      </c>
      <c r="AB353" s="4">
        <v>151</v>
      </c>
      <c r="AC353" s="4">
        <v>220</v>
      </c>
      <c r="AD353" s="4">
        <v>53</v>
      </c>
      <c r="AE353" s="4">
        <v>357</v>
      </c>
      <c r="AF353" s="4">
        <v>40</v>
      </c>
      <c r="AG353" s="4">
        <v>144</v>
      </c>
      <c r="AH353" s="4">
        <v>114</v>
      </c>
      <c r="AI353" s="4">
        <v>313</v>
      </c>
      <c r="AJ353" s="4">
        <v>325</v>
      </c>
      <c r="AK353" s="4">
        <v>49</v>
      </c>
      <c r="AL353" s="4">
        <v>206</v>
      </c>
      <c r="AM353" s="4">
        <v>99</v>
      </c>
      <c r="AN353" s="4">
        <v>1449</v>
      </c>
      <c r="AO353" s="4">
        <v>184</v>
      </c>
      <c r="AP353" s="4">
        <v>21</v>
      </c>
      <c r="AQ353" s="4">
        <v>89</v>
      </c>
      <c r="AR353" s="4">
        <v>50</v>
      </c>
      <c r="AS353" s="4">
        <v>140</v>
      </c>
      <c r="AT353" s="4">
        <v>750</v>
      </c>
      <c r="AU353" s="4">
        <v>333</v>
      </c>
      <c r="AV353" s="4">
        <v>23</v>
      </c>
      <c r="AW353" s="4">
        <v>235</v>
      </c>
      <c r="AX353" s="4">
        <v>4</v>
      </c>
      <c r="AY353" s="4">
        <v>17</v>
      </c>
      <c r="AZ353" s="4">
        <v>188</v>
      </c>
      <c r="BA353" s="4">
        <v>58</v>
      </c>
      <c r="BB353" s="4">
        <v>29</v>
      </c>
      <c r="BC353" s="4">
        <v>12</v>
      </c>
      <c r="BD353" s="4">
        <v>93</v>
      </c>
      <c r="BE353" s="4">
        <v>0</v>
      </c>
      <c r="BF353" s="4">
        <v>0</v>
      </c>
      <c r="BG353" s="4">
        <v>0</v>
      </c>
      <c r="BH353" s="4">
        <v>0</v>
      </c>
      <c r="BI353" s="4">
        <v>23</v>
      </c>
      <c r="BJ353" s="4">
        <v>0</v>
      </c>
      <c r="BK353" s="4">
        <v>5</v>
      </c>
      <c r="BL353" s="4">
        <v>0</v>
      </c>
      <c r="BM353" s="4">
        <v>0</v>
      </c>
      <c r="BN353" s="4">
        <v>0</v>
      </c>
      <c r="BO353" s="4">
        <f t="shared" si="123"/>
        <v>133</v>
      </c>
      <c r="BP353" s="4">
        <v>54</v>
      </c>
      <c r="BQ353" s="4">
        <f t="shared" si="124"/>
        <v>428</v>
      </c>
      <c r="BR353" s="27">
        <v>13466</v>
      </c>
      <c r="BS353" s="4">
        <f t="shared" si="177"/>
        <v>13466</v>
      </c>
      <c r="BT353" s="3">
        <v>0</v>
      </c>
      <c r="BU353" s="29">
        <v>40782</v>
      </c>
      <c r="BW353" s="4">
        <f t="shared" si="191"/>
        <v>157738</v>
      </c>
      <c r="BX353" s="22">
        <f t="shared" si="189"/>
        <v>9.0209142556985533E-2</v>
      </c>
      <c r="BY353" s="202">
        <v>5031</v>
      </c>
      <c r="BZ353" s="202">
        <f t="shared" si="192"/>
        <v>8435</v>
      </c>
      <c r="CA353" s="202">
        <f t="shared" si="190"/>
        <v>116749</v>
      </c>
      <c r="CD353" s="4">
        <f t="shared" si="193"/>
        <v>27372</v>
      </c>
      <c r="CE353" s="4">
        <f t="shared" si="194"/>
        <v>21203</v>
      </c>
      <c r="CF353" s="4">
        <f t="shared" si="195"/>
        <v>8321</v>
      </c>
      <c r="CG353" s="4">
        <f t="shared" si="174"/>
        <v>6356</v>
      </c>
      <c r="CH353" s="4">
        <f t="shared" si="175"/>
        <v>6146</v>
      </c>
      <c r="CZ353" s="70">
        <v>40756</v>
      </c>
      <c r="DA353" s="5">
        <f t="shared" si="117"/>
        <v>12123.444444444445</v>
      </c>
      <c r="DB353" s="5">
        <f t="shared" si="171"/>
        <v>13144.833333333334</v>
      </c>
      <c r="DC353" s="72">
        <f t="shared" si="118"/>
        <v>13466</v>
      </c>
    </row>
    <row r="354" spans="2:107" x14ac:dyDescent="0.3">
      <c r="B354" s="46">
        <v>40787</v>
      </c>
      <c r="C354" t="s">
        <v>439</v>
      </c>
      <c r="D354" s="4">
        <v>75</v>
      </c>
      <c r="E354" s="4">
        <v>232</v>
      </c>
      <c r="F354" s="4">
        <v>595</v>
      </c>
      <c r="G354" s="4">
        <v>75</v>
      </c>
      <c r="H354" s="4">
        <v>2397</v>
      </c>
      <c r="I354" s="4">
        <v>388</v>
      </c>
      <c r="J354" s="4">
        <v>75</v>
      </c>
      <c r="K354" s="4">
        <v>13</v>
      </c>
      <c r="L354" s="4">
        <v>531</v>
      </c>
      <c r="M354" s="4">
        <v>236</v>
      </c>
      <c r="N354" s="4">
        <v>229</v>
      </c>
      <c r="O354" s="4">
        <v>521</v>
      </c>
      <c r="P354" s="4">
        <v>300</v>
      </c>
      <c r="Q354" s="4">
        <v>116</v>
      </c>
      <c r="R354" s="4">
        <v>69</v>
      </c>
      <c r="S354" s="4">
        <v>123</v>
      </c>
      <c r="T354" s="4">
        <v>69</v>
      </c>
      <c r="U354" s="4">
        <v>92</v>
      </c>
      <c r="V354" s="4">
        <v>32</v>
      </c>
      <c r="W354" s="4">
        <v>122</v>
      </c>
      <c r="X354" s="4">
        <v>143</v>
      </c>
      <c r="Y354" s="4">
        <v>275</v>
      </c>
      <c r="Z354" s="4">
        <v>193</v>
      </c>
      <c r="AA354" s="4">
        <v>39</v>
      </c>
      <c r="AB354" s="4">
        <v>160</v>
      </c>
      <c r="AC354" s="4">
        <v>260</v>
      </c>
      <c r="AD354" s="4">
        <v>62</v>
      </c>
      <c r="AE354" s="4">
        <v>347</v>
      </c>
      <c r="AF354" s="4">
        <v>35</v>
      </c>
      <c r="AG354" s="4">
        <v>134</v>
      </c>
      <c r="AH354" s="4">
        <v>132</v>
      </c>
      <c r="AI354" s="4">
        <v>303</v>
      </c>
      <c r="AJ354" s="4">
        <v>275</v>
      </c>
      <c r="AK354" s="4">
        <v>49</v>
      </c>
      <c r="AL354" s="4">
        <v>203</v>
      </c>
      <c r="AM354" s="4">
        <v>81</v>
      </c>
      <c r="AN354" s="4">
        <v>1515</v>
      </c>
      <c r="AO354" s="4">
        <v>179</v>
      </c>
      <c r="AP354" s="4">
        <v>15</v>
      </c>
      <c r="AQ354" s="4">
        <v>73</v>
      </c>
      <c r="AR354" s="4">
        <v>47</v>
      </c>
      <c r="AS354" s="4">
        <v>146</v>
      </c>
      <c r="AT354" s="4">
        <v>776</v>
      </c>
      <c r="AU354" s="4">
        <v>293</v>
      </c>
      <c r="AV354" s="4">
        <v>23</v>
      </c>
      <c r="AW354" s="4">
        <v>248</v>
      </c>
      <c r="AX354" s="4">
        <v>3</v>
      </c>
      <c r="AY354" s="4">
        <v>17</v>
      </c>
      <c r="AZ354" s="4">
        <v>148</v>
      </c>
      <c r="BA354" s="4">
        <v>48</v>
      </c>
      <c r="BB354" s="4">
        <v>36</v>
      </c>
      <c r="BC354" s="4">
        <v>9</v>
      </c>
      <c r="BD354" s="4">
        <v>108</v>
      </c>
      <c r="BE354" s="4">
        <v>0</v>
      </c>
      <c r="BF354" s="4">
        <v>0</v>
      </c>
      <c r="BG354" s="4">
        <v>0</v>
      </c>
      <c r="BH354" s="4">
        <v>1</v>
      </c>
      <c r="BI354" s="4">
        <v>28</v>
      </c>
      <c r="BJ354" s="4">
        <v>1</v>
      </c>
      <c r="BK354" s="4">
        <v>6</v>
      </c>
      <c r="BL354" s="4">
        <v>3</v>
      </c>
      <c r="BM354" s="4">
        <v>0</v>
      </c>
      <c r="BN354" s="4">
        <v>0</v>
      </c>
      <c r="BO354" s="4">
        <f t="shared" si="123"/>
        <v>156</v>
      </c>
      <c r="BP354" s="4">
        <v>45</v>
      </c>
      <c r="BQ354" s="4">
        <f t="shared" si="124"/>
        <v>522</v>
      </c>
      <c r="BR354" s="27">
        <v>13271</v>
      </c>
      <c r="BS354" s="4">
        <f t="shared" si="177"/>
        <v>13271</v>
      </c>
      <c r="BT354" s="3">
        <v>0</v>
      </c>
      <c r="BU354" s="29">
        <v>40810</v>
      </c>
      <c r="BW354" s="4">
        <f t="shared" si="191"/>
        <v>155430</v>
      </c>
      <c r="BX354" s="22">
        <f t="shared" si="189"/>
        <v>4.4163486859783996E-2</v>
      </c>
      <c r="BY354" s="202">
        <v>3891</v>
      </c>
      <c r="BZ354" s="202">
        <f t="shared" si="192"/>
        <v>9380</v>
      </c>
      <c r="CA354" s="202">
        <f t="shared" si="190"/>
        <v>114029</v>
      </c>
      <c r="CD354" s="4">
        <f t="shared" si="193"/>
        <v>27082</v>
      </c>
      <c r="CE354" s="4">
        <f t="shared" si="194"/>
        <v>20570</v>
      </c>
      <c r="CF354" s="4">
        <f t="shared" si="195"/>
        <v>8341</v>
      </c>
      <c r="CG354" s="4">
        <f t="shared" si="174"/>
        <v>6387</v>
      </c>
      <c r="CH354" s="4">
        <f t="shared" si="175"/>
        <v>6075</v>
      </c>
      <c r="CZ354" s="70">
        <v>40787</v>
      </c>
      <c r="DA354" s="5">
        <f t="shared" si="117"/>
        <v>12112.277777777777</v>
      </c>
      <c r="DB354" s="5">
        <f t="shared" si="171"/>
        <v>12952.5</v>
      </c>
      <c r="DC354" s="72">
        <f t="shared" si="118"/>
        <v>13271</v>
      </c>
    </row>
    <row r="355" spans="2:107" x14ac:dyDescent="0.3">
      <c r="B355" s="46">
        <v>40817</v>
      </c>
      <c r="C355" t="s">
        <v>440</v>
      </c>
      <c r="D355" s="4">
        <v>90</v>
      </c>
      <c r="E355" s="4">
        <v>335</v>
      </c>
      <c r="F355" s="4">
        <v>692</v>
      </c>
      <c r="G355" s="4">
        <v>77</v>
      </c>
      <c r="H355" s="4">
        <v>2512</v>
      </c>
      <c r="I355" s="4">
        <v>431</v>
      </c>
      <c r="J355" s="4">
        <v>68</v>
      </c>
      <c r="K355" s="4">
        <v>19</v>
      </c>
      <c r="L355" s="4">
        <v>567</v>
      </c>
      <c r="M355" s="4">
        <v>284</v>
      </c>
      <c r="N355" s="4">
        <v>243</v>
      </c>
      <c r="O355" s="4">
        <v>580</v>
      </c>
      <c r="P355" s="4">
        <v>353</v>
      </c>
      <c r="Q355" s="4">
        <v>115</v>
      </c>
      <c r="R355" s="4">
        <v>94</v>
      </c>
      <c r="S355" s="4">
        <v>157</v>
      </c>
      <c r="T355" s="4">
        <v>63</v>
      </c>
      <c r="U355" s="4">
        <v>81</v>
      </c>
      <c r="V355" s="4">
        <v>46</v>
      </c>
      <c r="W355" s="4">
        <v>134</v>
      </c>
      <c r="X355" s="4">
        <v>150</v>
      </c>
      <c r="Y355" s="4">
        <v>297</v>
      </c>
      <c r="Z355" s="4">
        <v>222</v>
      </c>
      <c r="AA355" s="4">
        <v>50</v>
      </c>
      <c r="AB355" s="4">
        <v>176</v>
      </c>
      <c r="AC355" s="4">
        <v>267</v>
      </c>
      <c r="AD355" s="4">
        <v>64</v>
      </c>
      <c r="AE355" s="4">
        <v>425</v>
      </c>
      <c r="AF355" s="4">
        <v>33</v>
      </c>
      <c r="AG355" s="4">
        <v>131</v>
      </c>
      <c r="AH355" s="4">
        <v>117</v>
      </c>
      <c r="AI355" s="4">
        <v>303</v>
      </c>
      <c r="AJ355" s="4">
        <v>320</v>
      </c>
      <c r="AK355" s="4">
        <v>62</v>
      </c>
      <c r="AL355" s="4">
        <v>191</v>
      </c>
      <c r="AM355" s="4">
        <v>118</v>
      </c>
      <c r="AN355" s="4">
        <v>1829</v>
      </c>
      <c r="AO355" s="4">
        <v>214</v>
      </c>
      <c r="AP355" s="4">
        <v>15</v>
      </c>
      <c r="AQ355" s="4">
        <v>100</v>
      </c>
      <c r="AR355" s="4">
        <v>53</v>
      </c>
      <c r="AS355" s="4">
        <v>147</v>
      </c>
      <c r="AT355" s="4">
        <v>764</v>
      </c>
      <c r="AU355" s="4">
        <v>354</v>
      </c>
      <c r="AV355" s="4">
        <v>24</v>
      </c>
      <c r="AW355" s="4">
        <v>307</v>
      </c>
      <c r="AX355" s="4">
        <v>29</v>
      </c>
      <c r="AY355" s="4">
        <v>26</v>
      </c>
      <c r="AZ355" s="4">
        <v>166</v>
      </c>
      <c r="BA355" s="4">
        <v>63</v>
      </c>
      <c r="BB355" s="4">
        <v>31</v>
      </c>
      <c r="BC355" s="4">
        <v>6</v>
      </c>
      <c r="BD355" s="4">
        <v>94</v>
      </c>
      <c r="BE355" s="4">
        <v>0</v>
      </c>
      <c r="BF355" s="4">
        <v>0</v>
      </c>
      <c r="BG355" s="4">
        <v>0</v>
      </c>
      <c r="BH355" s="4">
        <v>0</v>
      </c>
      <c r="BI355" s="4">
        <v>37</v>
      </c>
      <c r="BJ355" s="4">
        <v>0</v>
      </c>
      <c r="BK355" s="4">
        <v>4</v>
      </c>
      <c r="BL355" s="4">
        <v>2</v>
      </c>
      <c r="BM355" s="4">
        <v>0</v>
      </c>
      <c r="BN355" s="4">
        <v>0</v>
      </c>
      <c r="BO355" s="4">
        <f t="shared" si="123"/>
        <v>143</v>
      </c>
      <c r="BP355" s="4">
        <v>74</v>
      </c>
      <c r="BQ355" s="4">
        <f t="shared" si="124"/>
        <v>596</v>
      </c>
      <c r="BR355" s="27">
        <v>14802</v>
      </c>
      <c r="BS355" s="4">
        <f t="shared" si="177"/>
        <v>14802</v>
      </c>
      <c r="BT355" s="3">
        <v>0</v>
      </c>
      <c r="BU355" s="29">
        <v>40845</v>
      </c>
      <c r="BW355" s="4">
        <f t="shared" ref="BW355:BW360" si="196">SUM(BR344:BR355)</f>
        <v>150762</v>
      </c>
      <c r="BX355" s="22">
        <f t="shared" ref="BX355:BX360" si="197">(BW355/BW343)-1</f>
        <v>-2.7605423046658362E-2</v>
      </c>
      <c r="BY355" s="202">
        <v>4896</v>
      </c>
      <c r="BZ355" s="202">
        <f t="shared" si="192"/>
        <v>9906</v>
      </c>
      <c r="CA355" s="202">
        <f t="shared" ref="CA355:CA360" si="198">SUM(BZ344:BZ355)</f>
        <v>108037</v>
      </c>
      <c r="CD355" s="4">
        <f t="shared" si="193"/>
        <v>26528</v>
      </c>
      <c r="CE355" s="4">
        <f t="shared" si="194"/>
        <v>19442</v>
      </c>
      <c r="CF355" s="4">
        <f t="shared" si="195"/>
        <v>8191</v>
      </c>
      <c r="CG355" s="4">
        <f t="shared" si="174"/>
        <v>6402</v>
      </c>
      <c r="CH355" s="4">
        <f t="shared" si="175"/>
        <v>5932</v>
      </c>
      <c r="CZ355" s="70">
        <v>40817</v>
      </c>
      <c r="DA355" s="5">
        <f t="shared" si="117"/>
        <v>12147</v>
      </c>
      <c r="DB355" s="5">
        <f t="shared" si="171"/>
        <v>12563.5</v>
      </c>
      <c r="DC355" s="72">
        <f t="shared" si="118"/>
        <v>14802</v>
      </c>
    </row>
    <row r="356" spans="2:107" x14ac:dyDescent="0.3">
      <c r="B356" s="46">
        <v>40848</v>
      </c>
      <c r="C356" t="s">
        <v>441</v>
      </c>
      <c r="D356" s="4">
        <v>53</v>
      </c>
      <c r="E356" s="4">
        <v>201</v>
      </c>
      <c r="F356" s="4">
        <v>395</v>
      </c>
      <c r="G356" s="4">
        <v>60</v>
      </c>
      <c r="H356" s="4">
        <v>1623</v>
      </c>
      <c r="I356" s="4">
        <v>298</v>
      </c>
      <c r="J356" s="4">
        <v>38</v>
      </c>
      <c r="K356" s="4">
        <v>17</v>
      </c>
      <c r="L356" s="4">
        <v>389</v>
      </c>
      <c r="M356" s="4">
        <v>167</v>
      </c>
      <c r="N356" s="4">
        <v>177</v>
      </c>
      <c r="O356" s="4">
        <v>389</v>
      </c>
      <c r="P356" s="4">
        <v>200</v>
      </c>
      <c r="Q356" s="4">
        <v>72</v>
      </c>
      <c r="R356" s="4">
        <v>55</v>
      </c>
      <c r="S356" s="4">
        <v>99</v>
      </c>
      <c r="T356" s="4">
        <v>43</v>
      </c>
      <c r="U356" s="4">
        <v>42</v>
      </c>
      <c r="V356" s="4">
        <v>31</v>
      </c>
      <c r="W356" s="4">
        <v>77</v>
      </c>
      <c r="X356" s="4">
        <v>100</v>
      </c>
      <c r="Y356" s="4">
        <v>210</v>
      </c>
      <c r="Z356" s="4">
        <v>118</v>
      </c>
      <c r="AA356" s="4">
        <v>25</v>
      </c>
      <c r="AB356" s="4">
        <v>95</v>
      </c>
      <c r="AC356" s="4">
        <v>178</v>
      </c>
      <c r="AD356" s="4">
        <v>47</v>
      </c>
      <c r="AE356" s="4">
        <v>221</v>
      </c>
      <c r="AF356" s="4">
        <v>18</v>
      </c>
      <c r="AG356" s="4">
        <v>94</v>
      </c>
      <c r="AH356" s="4">
        <v>89</v>
      </c>
      <c r="AI356" s="4">
        <v>219</v>
      </c>
      <c r="AJ356" s="4">
        <v>184</v>
      </c>
      <c r="AK356" s="4">
        <v>50</v>
      </c>
      <c r="AL356" s="4">
        <v>120</v>
      </c>
      <c r="AM356" s="4">
        <v>80</v>
      </c>
      <c r="AN356" s="4">
        <v>1071</v>
      </c>
      <c r="AO356" s="4">
        <v>131</v>
      </c>
      <c r="AP356" s="4">
        <v>18</v>
      </c>
      <c r="AQ356" s="4">
        <v>56</v>
      </c>
      <c r="AR356" s="4">
        <v>53</v>
      </c>
      <c r="AS356" s="4">
        <v>111</v>
      </c>
      <c r="AT356" s="4">
        <v>523</v>
      </c>
      <c r="AU356" s="4">
        <v>192</v>
      </c>
      <c r="AV356" s="4">
        <v>12</v>
      </c>
      <c r="AW356" s="4">
        <v>166</v>
      </c>
      <c r="AX356" s="4">
        <v>8</v>
      </c>
      <c r="AY356" s="4">
        <v>14</v>
      </c>
      <c r="AZ356" s="4">
        <v>117</v>
      </c>
      <c r="BA356" s="4">
        <v>41</v>
      </c>
      <c r="BB356" s="4">
        <v>23</v>
      </c>
      <c r="BC356" s="4">
        <v>8</v>
      </c>
      <c r="BD356" s="4">
        <v>96</v>
      </c>
      <c r="BE356" s="4">
        <v>0</v>
      </c>
      <c r="BF356" s="4">
        <v>0</v>
      </c>
      <c r="BG356" s="4">
        <v>0</v>
      </c>
      <c r="BH356" s="4">
        <v>0</v>
      </c>
      <c r="BI356" s="4">
        <v>24</v>
      </c>
      <c r="BJ356" s="4">
        <v>0</v>
      </c>
      <c r="BK356" s="4">
        <v>8</v>
      </c>
      <c r="BL356" s="4">
        <v>1</v>
      </c>
      <c r="BM356" s="4">
        <v>0</v>
      </c>
      <c r="BN356" s="4">
        <v>0</v>
      </c>
      <c r="BO356" s="4">
        <f t="shared" si="123"/>
        <v>137</v>
      </c>
      <c r="BP356" s="4">
        <v>57</v>
      </c>
      <c r="BQ356" s="4">
        <f t="shared" si="124"/>
        <v>361</v>
      </c>
      <c r="BR356" s="27">
        <v>9365</v>
      </c>
      <c r="BS356" s="4">
        <f t="shared" si="177"/>
        <v>9365</v>
      </c>
      <c r="BT356" s="3">
        <v>0</v>
      </c>
      <c r="BU356" s="29">
        <v>40873</v>
      </c>
      <c r="BW356" s="4">
        <f t="shared" si="196"/>
        <v>149255</v>
      </c>
      <c r="BX356" s="22">
        <f t="shared" si="197"/>
        <v>-5.1313180107800282E-2</v>
      </c>
      <c r="BY356" s="202">
        <v>3427</v>
      </c>
      <c r="BZ356" s="202">
        <f t="shared" si="192"/>
        <v>5938</v>
      </c>
      <c r="CA356" s="202">
        <f t="shared" si="198"/>
        <v>107852</v>
      </c>
      <c r="CD356" s="4">
        <f t="shared" si="193"/>
        <v>26440</v>
      </c>
      <c r="CE356" s="4">
        <f t="shared" si="194"/>
        <v>18872</v>
      </c>
      <c r="CF356" s="4">
        <f t="shared" si="195"/>
        <v>8176</v>
      </c>
      <c r="CG356" s="4">
        <f t="shared" si="174"/>
        <v>6426</v>
      </c>
      <c r="CH356" s="4">
        <f t="shared" si="175"/>
        <v>5968</v>
      </c>
      <c r="CZ356" s="70">
        <v>40848</v>
      </c>
      <c r="DA356" s="5">
        <f t="shared" si="117"/>
        <v>12082.027777777777</v>
      </c>
      <c r="DB356" s="5">
        <f t="shared" si="171"/>
        <v>12437.916666666666</v>
      </c>
      <c r="DC356" s="72">
        <f t="shared" si="118"/>
        <v>9365</v>
      </c>
    </row>
    <row r="357" spans="2:107" x14ac:dyDescent="0.3">
      <c r="B357" s="46">
        <v>40878</v>
      </c>
      <c r="C357" t="s">
        <v>442</v>
      </c>
      <c r="D357" s="4">
        <v>73</v>
      </c>
      <c r="E357" s="4">
        <v>203</v>
      </c>
      <c r="F357" s="4">
        <v>495</v>
      </c>
      <c r="G357" s="4">
        <v>67</v>
      </c>
      <c r="H357" s="4">
        <v>2075</v>
      </c>
      <c r="I357" s="4">
        <v>329</v>
      </c>
      <c r="J357" s="4">
        <v>49</v>
      </c>
      <c r="K357" s="4">
        <v>26</v>
      </c>
      <c r="L357" s="4">
        <v>461</v>
      </c>
      <c r="M357" s="4">
        <v>250</v>
      </c>
      <c r="N357" s="4">
        <v>204</v>
      </c>
      <c r="O357" s="4">
        <v>497</v>
      </c>
      <c r="P357" s="4">
        <v>276</v>
      </c>
      <c r="Q357" s="4">
        <v>99</v>
      </c>
      <c r="R357" s="4">
        <v>61</v>
      </c>
      <c r="S357" s="4">
        <v>94</v>
      </c>
      <c r="T357" s="4">
        <v>66</v>
      </c>
      <c r="U357" s="4">
        <v>70</v>
      </c>
      <c r="V357" s="4">
        <v>31</v>
      </c>
      <c r="W357" s="4">
        <v>122</v>
      </c>
      <c r="X357" s="4">
        <v>112</v>
      </c>
      <c r="Y357" s="4">
        <v>224</v>
      </c>
      <c r="Z357" s="4">
        <v>149</v>
      </c>
      <c r="AA357" s="4">
        <v>42</v>
      </c>
      <c r="AB357" s="4">
        <v>141</v>
      </c>
      <c r="AC357" s="4">
        <v>222</v>
      </c>
      <c r="AD357" s="4">
        <v>67</v>
      </c>
      <c r="AE357" s="4">
        <v>277</v>
      </c>
      <c r="AF357" s="4">
        <v>28</v>
      </c>
      <c r="AG357" s="4">
        <v>127</v>
      </c>
      <c r="AH357" s="4">
        <v>84</v>
      </c>
      <c r="AI357" s="4">
        <v>278</v>
      </c>
      <c r="AJ357" s="4">
        <v>241</v>
      </c>
      <c r="AK357" s="4">
        <v>44</v>
      </c>
      <c r="AL357" s="4">
        <v>176</v>
      </c>
      <c r="AM357" s="4">
        <v>99</v>
      </c>
      <c r="AN357" s="4">
        <v>1484</v>
      </c>
      <c r="AO357" s="4">
        <v>147</v>
      </c>
      <c r="AP357" s="4">
        <v>19</v>
      </c>
      <c r="AQ357" s="4">
        <v>83</v>
      </c>
      <c r="AR357" s="4">
        <v>31</v>
      </c>
      <c r="AS357" s="4">
        <v>101</v>
      </c>
      <c r="AT357" s="4">
        <v>750</v>
      </c>
      <c r="AU357" s="4">
        <v>252</v>
      </c>
      <c r="AV357" s="4">
        <v>16</v>
      </c>
      <c r="AW357" s="4">
        <v>217</v>
      </c>
      <c r="AX357" s="4">
        <v>17</v>
      </c>
      <c r="AY357" s="4">
        <v>16</v>
      </c>
      <c r="AZ357" s="4">
        <v>133</v>
      </c>
      <c r="BA357" s="4">
        <v>50</v>
      </c>
      <c r="BB357" s="4">
        <v>26</v>
      </c>
      <c r="BC357" s="4">
        <v>12</v>
      </c>
      <c r="BD357" s="4">
        <v>82</v>
      </c>
      <c r="BE357" s="4">
        <v>0</v>
      </c>
      <c r="BF357" s="4">
        <v>0</v>
      </c>
      <c r="BG357" s="4">
        <v>0</v>
      </c>
      <c r="BH357" s="4">
        <v>0</v>
      </c>
      <c r="BI357" s="4">
        <v>27</v>
      </c>
      <c r="BJ357" s="4">
        <v>0</v>
      </c>
      <c r="BK357" s="4">
        <v>7</v>
      </c>
      <c r="BL357" s="4">
        <v>1</v>
      </c>
      <c r="BM357" s="4">
        <v>0</v>
      </c>
      <c r="BN357" s="4">
        <v>0</v>
      </c>
      <c r="BO357" s="4">
        <f t="shared" ref="BO357:BO396" si="199">SUM(BC357:BN357)</f>
        <v>129</v>
      </c>
      <c r="BP357" s="4">
        <v>58</v>
      </c>
      <c r="BQ357" s="4">
        <f t="shared" ref="BQ357:BQ400" si="200">BR357-SUM(D357:BN357,BP357)</f>
        <v>548</v>
      </c>
      <c r="BR357" s="27">
        <v>11936</v>
      </c>
      <c r="BS357" s="4">
        <f t="shared" si="177"/>
        <v>11936</v>
      </c>
      <c r="BT357" s="3">
        <v>0</v>
      </c>
      <c r="BU357" s="29">
        <v>40908</v>
      </c>
      <c r="BW357" s="4">
        <f t="shared" si="196"/>
        <v>150533</v>
      </c>
      <c r="BX357" s="22">
        <f t="shared" si="197"/>
        <v>-5.6225352819104568E-2</v>
      </c>
      <c r="BY357" s="202">
        <v>4096</v>
      </c>
      <c r="BZ357" s="202">
        <f t="shared" si="192"/>
        <v>7840</v>
      </c>
      <c r="CA357" s="202">
        <f t="shared" si="198"/>
        <v>107869</v>
      </c>
      <c r="CD357" s="4">
        <f t="shared" si="193"/>
        <v>26770</v>
      </c>
      <c r="CE357" s="4">
        <f t="shared" si="194"/>
        <v>18784</v>
      </c>
      <c r="CF357" s="4">
        <f t="shared" si="195"/>
        <v>8401</v>
      </c>
      <c r="CG357" s="4">
        <f t="shared" si="174"/>
        <v>6533</v>
      </c>
      <c r="CH357" s="4">
        <f t="shared" si="175"/>
        <v>6106</v>
      </c>
      <c r="CZ357" s="70">
        <v>40878</v>
      </c>
      <c r="DA357" s="5">
        <f t="shared" si="117"/>
        <v>12204.361111111111</v>
      </c>
      <c r="DB357" s="5">
        <f t="shared" si="171"/>
        <v>12544.416666666666</v>
      </c>
      <c r="DC357" s="72">
        <f t="shared" si="118"/>
        <v>11936</v>
      </c>
    </row>
    <row r="358" spans="2:107" x14ac:dyDescent="0.3">
      <c r="B358" s="46">
        <v>40909</v>
      </c>
      <c r="C358" t="s">
        <v>443</v>
      </c>
      <c r="D358" s="4">
        <v>66</v>
      </c>
      <c r="E358" s="4">
        <v>202</v>
      </c>
      <c r="F358" s="4">
        <v>408</v>
      </c>
      <c r="G358" s="4">
        <v>40</v>
      </c>
      <c r="H358" s="4">
        <v>1640</v>
      </c>
      <c r="I358" s="4">
        <v>272</v>
      </c>
      <c r="J358" s="4">
        <v>43</v>
      </c>
      <c r="K358" s="4">
        <v>16</v>
      </c>
      <c r="L358" s="4">
        <v>387</v>
      </c>
      <c r="M358" s="4">
        <v>146</v>
      </c>
      <c r="N358" s="4">
        <v>154</v>
      </c>
      <c r="O358" s="4">
        <v>378</v>
      </c>
      <c r="P358" s="4">
        <v>203</v>
      </c>
      <c r="Q358" s="4">
        <v>120</v>
      </c>
      <c r="R358" s="4">
        <v>48</v>
      </c>
      <c r="S358" s="4">
        <v>74</v>
      </c>
      <c r="T358" s="4">
        <v>51</v>
      </c>
      <c r="U358" s="4">
        <v>59</v>
      </c>
      <c r="V358" s="4">
        <v>28</v>
      </c>
      <c r="W358" s="4">
        <v>83</v>
      </c>
      <c r="X358" s="4">
        <v>85</v>
      </c>
      <c r="Y358" s="4">
        <v>175</v>
      </c>
      <c r="Z358" s="4">
        <v>120</v>
      </c>
      <c r="AA358" s="4">
        <v>34</v>
      </c>
      <c r="AB358" s="4">
        <v>126</v>
      </c>
      <c r="AC358" s="4">
        <v>175</v>
      </c>
      <c r="AD358" s="4">
        <v>53</v>
      </c>
      <c r="AE358" s="4">
        <v>256</v>
      </c>
      <c r="AF358" s="4">
        <v>14</v>
      </c>
      <c r="AG358" s="4">
        <v>80</v>
      </c>
      <c r="AH358" s="4">
        <v>90</v>
      </c>
      <c r="AI358" s="4">
        <v>191</v>
      </c>
      <c r="AJ358" s="4">
        <v>162</v>
      </c>
      <c r="AK358" s="4">
        <v>28</v>
      </c>
      <c r="AL358" s="4">
        <v>94</v>
      </c>
      <c r="AM358" s="4">
        <v>57</v>
      </c>
      <c r="AN358" s="4">
        <v>1167</v>
      </c>
      <c r="AO358" s="4">
        <v>126</v>
      </c>
      <c r="AP358" s="4">
        <v>10</v>
      </c>
      <c r="AQ358" s="4">
        <v>66</v>
      </c>
      <c r="AR358" s="4">
        <v>27</v>
      </c>
      <c r="AS358" s="4">
        <v>96</v>
      </c>
      <c r="AT358" s="4">
        <v>512</v>
      </c>
      <c r="AU358" s="4">
        <v>209</v>
      </c>
      <c r="AV358" s="4">
        <v>22</v>
      </c>
      <c r="AW358" s="4">
        <v>153</v>
      </c>
      <c r="AX358" s="4">
        <v>18</v>
      </c>
      <c r="AY358" s="4">
        <v>14</v>
      </c>
      <c r="AZ358" s="4">
        <v>104</v>
      </c>
      <c r="BA358" s="4">
        <v>36</v>
      </c>
      <c r="BB358" s="4">
        <v>16</v>
      </c>
      <c r="BC358" s="4">
        <v>8</v>
      </c>
      <c r="BD358" s="4">
        <v>78</v>
      </c>
      <c r="BE358" s="4">
        <v>0</v>
      </c>
      <c r="BF358" s="4">
        <v>0</v>
      </c>
      <c r="BG358" s="4">
        <v>0</v>
      </c>
      <c r="BH358" s="4">
        <v>0</v>
      </c>
      <c r="BI358" s="4">
        <v>34</v>
      </c>
      <c r="BJ358" s="4">
        <v>2</v>
      </c>
      <c r="BK358" s="4">
        <v>3</v>
      </c>
      <c r="BL358" s="4">
        <v>1</v>
      </c>
      <c r="BM358" s="4">
        <v>1</v>
      </c>
      <c r="BN358" s="4">
        <v>0</v>
      </c>
      <c r="BO358" s="4">
        <f t="shared" si="199"/>
        <v>127</v>
      </c>
      <c r="BP358" s="4">
        <v>55</v>
      </c>
      <c r="BQ358" s="4">
        <f t="shared" si="200"/>
        <v>311</v>
      </c>
      <c r="BR358" s="27">
        <v>9227</v>
      </c>
      <c r="BS358" s="4">
        <f t="shared" si="177"/>
        <v>9227</v>
      </c>
      <c r="BT358" s="3">
        <v>0</v>
      </c>
      <c r="BU358" s="29">
        <v>40936</v>
      </c>
      <c r="BW358" s="4">
        <f t="shared" si="196"/>
        <v>146068</v>
      </c>
      <c r="BX358" s="22">
        <f t="shared" si="197"/>
        <v>-9.398899647068315E-2</v>
      </c>
      <c r="BY358" s="202">
        <v>1716</v>
      </c>
      <c r="BZ358" s="202">
        <f t="shared" ref="BZ358:BZ363" si="201">BR358-BY358</f>
        <v>7511</v>
      </c>
      <c r="CA358" s="202">
        <f t="shared" si="198"/>
        <v>103905</v>
      </c>
      <c r="CD358" s="4">
        <f t="shared" ref="CD358:CD363" si="202">SUM(H347:H358)</f>
        <v>25901</v>
      </c>
      <c r="CE358" s="4">
        <f t="shared" ref="CE358:CE363" si="203">SUM(AN347:AN358)</f>
        <v>17963</v>
      </c>
      <c r="CF358" s="4">
        <f t="shared" ref="CF358:CF363" si="204">SUM(AT347:AT358)</f>
        <v>8202</v>
      </c>
      <c r="CG358" s="4">
        <f t="shared" si="174"/>
        <v>6390</v>
      </c>
      <c r="CH358" s="4">
        <f t="shared" si="175"/>
        <v>5933</v>
      </c>
      <c r="CZ358" s="70">
        <v>40909</v>
      </c>
      <c r="DA358" s="5">
        <f t="shared" si="117"/>
        <v>12133.888888888889</v>
      </c>
      <c r="DB358" s="5">
        <f t="shared" si="171"/>
        <v>12172.333333333334</v>
      </c>
      <c r="DC358" s="72">
        <f t="shared" si="118"/>
        <v>9227</v>
      </c>
    </row>
    <row r="359" spans="2:107" x14ac:dyDescent="0.3">
      <c r="B359" s="46">
        <v>40940</v>
      </c>
      <c r="C359" t="s">
        <v>444</v>
      </c>
      <c r="D359" s="4">
        <v>75</v>
      </c>
      <c r="E359" s="4">
        <v>210</v>
      </c>
      <c r="F359" s="4">
        <v>489</v>
      </c>
      <c r="G359" s="4">
        <v>61</v>
      </c>
      <c r="H359" s="4">
        <v>1801</v>
      </c>
      <c r="I359" s="4">
        <v>346</v>
      </c>
      <c r="J359" s="4">
        <v>36</v>
      </c>
      <c r="K359" s="4">
        <v>16</v>
      </c>
      <c r="L359" s="4">
        <v>388</v>
      </c>
      <c r="M359" s="4">
        <v>224</v>
      </c>
      <c r="N359" s="4">
        <v>185</v>
      </c>
      <c r="O359" s="4">
        <v>464</v>
      </c>
      <c r="P359" s="4">
        <v>199</v>
      </c>
      <c r="Q359" s="4">
        <v>92</v>
      </c>
      <c r="R359" s="4">
        <v>77</v>
      </c>
      <c r="S359" s="4">
        <v>94</v>
      </c>
      <c r="T359" s="4">
        <v>53</v>
      </c>
      <c r="U359" s="4">
        <v>78</v>
      </c>
      <c r="V359" s="4">
        <v>25</v>
      </c>
      <c r="W359" s="4">
        <v>94</v>
      </c>
      <c r="X359" s="4">
        <v>99</v>
      </c>
      <c r="Y359" s="4">
        <v>215</v>
      </c>
      <c r="Z359" s="4">
        <v>128</v>
      </c>
      <c r="AA359" s="4">
        <v>24</v>
      </c>
      <c r="AB359" s="4">
        <v>117</v>
      </c>
      <c r="AC359" s="4">
        <v>203</v>
      </c>
      <c r="AD359" s="4">
        <v>45</v>
      </c>
      <c r="AE359" s="4">
        <v>273</v>
      </c>
      <c r="AF359" s="4">
        <v>21</v>
      </c>
      <c r="AG359" s="4">
        <v>108</v>
      </c>
      <c r="AH359" s="4">
        <v>77</v>
      </c>
      <c r="AI359" s="4">
        <v>233</v>
      </c>
      <c r="AJ359" s="4">
        <v>193</v>
      </c>
      <c r="AK359" s="4">
        <v>30</v>
      </c>
      <c r="AL359" s="4">
        <v>139</v>
      </c>
      <c r="AM359" s="4">
        <v>70</v>
      </c>
      <c r="AN359" s="4">
        <v>1361</v>
      </c>
      <c r="AO359" s="4">
        <v>153</v>
      </c>
      <c r="AP359" s="4">
        <v>13</v>
      </c>
      <c r="AQ359" s="4">
        <v>73</v>
      </c>
      <c r="AR359" s="4">
        <v>21</v>
      </c>
      <c r="AS359" s="4">
        <v>104</v>
      </c>
      <c r="AT359" s="4">
        <v>674</v>
      </c>
      <c r="AU359" s="4">
        <v>231</v>
      </c>
      <c r="AV359" s="4">
        <v>17</v>
      </c>
      <c r="AW359" s="4">
        <v>177</v>
      </c>
      <c r="AX359" s="4">
        <v>20</v>
      </c>
      <c r="AY359" s="4">
        <v>17</v>
      </c>
      <c r="AZ359" s="4">
        <v>134</v>
      </c>
      <c r="BA359" s="4">
        <v>48</v>
      </c>
      <c r="BB359" s="4">
        <v>25</v>
      </c>
      <c r="BC359" s="4">
        <v>6</v>
      </c>
      <c r="BD359" s="4">
        <v>91</v>
      </c>
      <c r="BE359" s="4">
        <v>0</v>
      </c>
      <c r="BF359" s="4">
        <v>0</v>
      </c>
      <c r="BG359" s="4">
        <v>0</v>
      </c>
      <c r="BH359" s="4">
        <v>0</v>
      </c>
      <c r="BI359" s="4">
        <v>21</v>
      </c>
      <c r="BJ359" s="4">
        <v>1</v>
      </c>
      <c r="BK359" s="4">
        <v>7</v>
      </c>
      <c r="BL359" s="4">
        <v>1</v>
      </c>
      <c r="BM359" s="4">
        <v>0</v>
      </c>
      <c r="BN359" s="4">
        <v>0</v>
      </c>
      <c r="BO359" s="4">
        <f t="shared" si="199"/>
        <v>127</v>
      </c>
      <c r="BP359" s="4">
        <v>59</v>
      </c>
      <c r="BQ359" s="4">
        <f t="shared" si="200"/>
        <v>379</v>
      </c>
      <c r="BR359" s="27">
        <v>10615</v>
      </c>
      <c r="BS359" s="4">
        <f t="shared" si="177"/>
        <v>10615</v>
      </c>
      <c r="BT359" s="3">
        <v>0</v>
      </c>
      <c r="BU359" s="29">
        <v>40964</v>
      </c>
      <c r="BW359" s="4">
        <f t="shared" si="196"/>
        <v>145446</v>
      </c>
      <c r="BX359" s="22">
        <f t="shared" si="197"/>
        <v>-0.10391098624870621</v>
      </c>
      <c r="BY359" s="202">
        <v>4882</v>
      </c>
      <c r="BZ359" s="202">
        <f t="shared" si="201"/>
        <v>5733</v>
      </c>
      <c r="CA359" s="202">
        <f t="shared" si="198"/>
        <v>101104</v>
      </c>
      <c r="CD359" s="4">
        <f t="shared" si="202"/>
        <v>25796</v>
      </c>
      <c r="CE359" s="4">
        <f t="shared" si="203"/>
        <v>17718</v>
      </c>
      <c r="CF359" s="4">
        <f t="shared" si="204"/>
        <v>8266</v>
      </c>
      <c r="CG359" s="4">
        <f t="shared" si="174"/>
        <v>6456</v>
      </c>
      <c r="CH359" s="4">
        <f t="shared" si="175"/>
        <v>5900</v>
      </c>
      <c r="CZ359" s="70">
        <v>40940</v>
      </c>
      <c r="DA359" s="5">
        <f t="shared" ref="DA359:DA390" si="205">AVERAGE(BS324:BS359)</f>
        <v>12155.722222222223</v>
      </c>
      <c r="DB359" s="5">
        <f t="shared" si="171"/>
        <v>12120.5</v>
      </c>
      <c r="DC359" s="72">
        <f t="shared" ref="DC359:DC390" si="206">BS359</f>
        <v>10615</v>
      </c>
    </row>
    <row r="360" spans="2:107" x14ac:dyDescent="0.3">
      <c r="B360" s="46">
        <v>40969</v>
      </c>
      <c r="C360" t="s">
        <v>445</v>
      </c>
      <c r="D360" s="4">
        <v>92</v>
      </c>
      <c r="E360" s="4">
        <v>275</v>
      </c>
      <c r="F360" s="4">
        <v>610</v>
      </c>
      <c r="G360" s="4">
        <v>96</v>
      </c>
      <c r="H360" s="4">
        <v>2337</v>
      </c>
      <c r="I360" s="4">
        <v>402</v>
      </c>
      <c r="J360" s="4">
        <v>41</v>
      </c>
      <c r="K360" s="4">
        <v>13</v>
      </c>
      <c r="L360" s="4">
        <v>519</v>
      </c>
      <c r="M360" s="4">
        <v>263</v>
      </c>
      <c r="N360" s="4">
        <v>256</v>
      </c>
      <c r="O360" s="4">
        <v>633</v>
      </c>
      <c r="P360" s="4">
        <v>305</v>
      </c>
      <c r="Q360" s="4">
        <v>142</v>
      </c>
      <c r="R360" s="4">
        <v>76</v>
      </c>
      <c r="S360" s="4">
        <v>157</v>
      </c>
      <c r="T360" s="4">
        <v>77</v>
      </c>
      <c r="U360" s="4">
        <v>88</v>
      </c>
      <c r="V360" s="4">
        <v>44</v>
      </c>
      <c r="W360" s="4">
        <v>96</v>
      </c>
      <c r="X360" s="4">
        <v>119</v>
      </c>
      <c r="Y360" s="4">
        <v>282</v>
      </c>
      <c r="Z360" s="4">
        <v>133</v>
      </c>
      <c r="AA360" s="4">
        <v>40</v>
      </c>
      <c r="AB360" s="4">
        <v>195</v>
      </c>
      <c r="AC360" s="4">
        <v>264</v>
      </c>
      <c r="AD360" s="4">
        <v>74</v>
      </c>
      <c r="AE360" s="4">
        <v>355</v>
      </c>
      <c r="AF360" s="4">
        <v>22</v>
      </c>
      <c r="AG360" s="4">
        <v>120</v>
      </c>
      <c r="AH360" s="4">
        <v>96</v>
      </c>
      <c r="AI360" s="4">
        <v>268</v>
      </c>
      <c r="AJ360" s="4">
        <v>260</v>
      </c>
      <c r="AK360" s="4">
        <v>47</v>
      </c>
      <c r="AL360" s="4">
        <v>171</v>
      </c>
      <c r="AM360" s="4">
        <v>96</v>
      </c>
      <c r="AN360" s="4">
        <v>1737</v>
      </c>
      <c r="AO360" s="4">
        <v>168</v>
      </c>
      <c r="AP360" s="4">
        <v>28</v>
      </c>
      <c r="AQ360" s="4">
        <v>68</v>
      </c>
      <c r="AR360" s="4">
        <v>43</v>
      </c>
      <c r="AS360" s="4">
        <v>129</v>
      </c>
      <c r="AT360" s="4">
        <v>825</v>
      </c>
      <c r="AU360" s="4">
        <v>301</v>
      </c>
      <c r="AV360" s="4">
        <v>27</v>
      </c>
      <c r="AW360" s="4">
        <v>191</v>
      </c>
      <c r="AX360" s="4">
        <v>16</v>
      </c>
      <c r="AY360" s="4">
        <v>27</v>
      </c>
      <c r="AZ360" s="4">
        <v>165</v>
      </c>
      <c r="BA360" s="4">
        <v>68</v>
      </c>
      <c r="BB360" s="4">
        <v>21</v>
      </c>
      <c r="BC360" s="4">
        <v>7</v>
      </c>
      <c r="BD360" s="4">
        <v>84</v>
      </c>
      <c r="BE360" s="4">
        <v>0</v>
      </c>
      <c r="BF360" s="4">
        <v>0</v>
      </c>
      <c r="BG360" s="4">
        <v>0</v>
      </c>
      <c r="BH360" s="4">
        <v>1</v>
      </c>
      <c r="BI360" s="4">
        <v>28</v>
      </c>
      <c r="BJ360" s="4">
        <v>1</v>
      </c>
      <c r="BK360" s="4">
        <v>5</v>
      </c>
      <c r="BL360" s="4">
        <v>0</v>
      </c>
      <c r="BM360" s="4">
        <v>0</v>
      </c>
      <c r="BN360" s="4">
        <v>0</v>
      </c>
      <c r="BO360" s="4">
        <f t="shared" si="199"/>
        <v>126</v>
      </c>
      <c r="BP360" s="4">
        <v>54</v>
      </c>
      <c r="BQ360" s="4">
        <f t="shared" si="200"/>
        <v>484</v>
      </c>
      <c r="BR360" s="27">
        <v>13542</v>
      </c>
      <c r="BS360" s="4">
        <f t="shared" si="177"/>
        <v>13542</v>
      </c>
      <c r="BT360" s="3">
        <v>0</v>
      </c>
      <c r="BU360" s="29">
        <v>40999</v>
      </c>
      <c r="BW360" s="4">
        <f t="shared" si="196"/>
        <v>146788</v>
      </c>
      <c r="BX360" s="22">
        <f t="shared" si="197"/>
        <v>-0.10492938852167122</v>
      </c>
      <c r="BY360" s="202">
        <v>4451</v>
      </c>
      <c r="BZ360" s="202">
        <f t="shared" si="201"/>
        <v>9091</v>
      </c>
      <c r="CA360" s="202">
        <f t="shared" si="198"/>
        <v>100643</v>
      </c>
      <c r="CD360" s="4">
        <f t="shared" si="202"/>
        <v>26042</v>
      </c>
      <c r="CE360" s="4">
        <f t="shared" si="203"/>
        <v>17647</v>
      </c>
      <c r="CF360" s="4">
        <f t="shared" si="204"/>
        <v>8456</v>
      </c>
      <c r="CG360" s="4">
        <f t="shared" si="174"/>
        <v>6600</v>
      </c>
      <c r="CH360" s="4">
        <f t="shared" si="175"/>
        <v>6054</v>
      </c>
      <c r="CZ360" s="70">
        <v>40969</v>
      </c>
      <c r="DA360" s="5">
        <f t="shared" si="205"/>
        <v>12262.166666666666</v>
      </c>
      <c r="DB360" s="5">
        <f t="shared" si="171"/>
        <v>12232.333333333334</v>
      </c>
      <c r="DC360" s="72">
        <f t="shared" si="206"/>
        <v>13542</v>
      </c>
    </row>
    <row r="361" spans="2:107" x14ac:dyDescent="0.3">
      <c r="B361" s="46">
        <v>41000</v>
      </c>
      <c r="C361" t="s">
        <v>446</v>
      </c>
      <c r="D361" s="4">
        <v>87</v>
      </c>
      <c r="E361" s="4">
        <v>192</v>
      </c>
      <c r="F361" s="4">
        <v>526</v>
      </c>
      <c r="G361" s="4">
        <v>62</v>
      </c>
      <c r="H361" s="4">
        <v>1696</v>
      </c>
      <c r="I361" s="4">
        <v>316</v>
      </c>
      <c r="J361" s="4">
        <v>41</v>
      </c>
      <c r="K361" s="4">
        <v>13</v>
      </c>
      <c r="L361" s="4">
        <v>404</v>
      </c>
      <c r="M361" s="4">
        <v>229</v>
      </c>
      <c r="N361" s="4">
        <v>187</v>
      </c>
      <c r="O361" s="4">
        <v>395</v>
      </c>
      <c r="P361" s="4">
        <v>229</v>
      </c>
      <c r="Q361" s="4">
        <v>86</v>
      </c>
      <c r="R361" s="4">
        <v>72</v>
      </c>
      <c r="S361" s="4">
        <v>89</v>
      </c>
      <c r="T361" s="4">
        <v>54</v>
      </c>
      <c r="U361" s="4">
        <v>81</v>
      </c>
      <c r="V361" s="4">
        <v>33</v>
      </c>
      <c r="W361" s="4">
        <v>93</v>
      </c>
      <c r="X361" s="4">
        <v>85</v>
      </c>
      <c r="Y361" s="4">
        <v>190</v>
      </c>
      <c r="Z361" s="4">
        <v>117</v>
      </c>
      <c r="AA361" s="4">
        <v>30</v>
      </c>
      <c r="AB361" s="4">
        <v>119</v>
      </c>
      <c r="AC361" s="4">
        <v>192</v>
      </c>
      <c r="AD361" s="4">
        <v>62</v>
      </c>
      <c r="AE361" s="4">
        <v>309</v>
      </c>
      <c r="AF361" s="4">
        <v>20</v>
      </c>
      <c r="AG361" s="4">
        <v>92</v>
      </c>
      <c r="AH361" s="4">
        <v>81</v>
      </c>
      <c r="AI361" s="4">
        <v>232</v>
      </c>
      <c r="AJ361" s="4">
        <v>183</v>
      </c>
      <c r="AK361" s="4">
        <v>33</v>
      </c>
      <c r="AL361" s="4">
        <v>131</v>
      </c>
      <c r="AM361" s="4">
        <v>75</v>
      </c>
      <c r="AN361" s="4">
        <v>1302</v>
      </c>
      <c r="AO361" s="4">
        <v>153</v>
      </c>
      <c r="AP361" s="4">
        <v>12</v>
      </c>
      <c r="AQ361" s="4">
        <v>70</v>
      </c>
      <c r="AR361" s="4">
        <v>26</v>
      </c>
      <c r="AS361" s="4">
        <v>96</v>
      </c>
      <c r="AT361" s="4">
        <v>634</v>
      </c>
      <c r="AU361" s="4">
        <v>226</v>
      </c>
      <c r="AV361" s="4">
        <v>18</v>
      </c>
      <c r="AW361" s="4">
        <v>175</v>
      </c>
      <c r="AX361" s="4">
        <v>35</v>
      </c>
      <c r="AY361" s="4">
        <v>14</v>
      </c>
      <c r="AZ361" s="4">
        <v>103</v>
      </c>
      <c r="BA361" s="4">
        <v>45</v>
      </c>
      <c r="BB361" s="4">
        <v>22</v>
      </c>
      <c r="BC361" s="4">
        <v>8</v>
      </c>
      <c r="BD361" s="4">
        <v>67</v>
      </c>
      <c r="BE361" s="4">
        <v>0</v>
      </c>
      <c r="BF361" s="4">
        <v>0</v>
      </c>
      <c r="BG361" s="4">
        <v>0</v>
      </c>
      <c r="BH361" s="4">
        <v>0</v>
      </c>
      <c r="BI361" s="4">
        <v>21</v>
      </c>
      <c r="BJ361" s="4">
        <v>0</v>
      </c>
      <c r="BK361" s="4">
        <v>2</v>
      </c>
      <c r="BL361" s="4">
        <v>1</v>
      </c>
      <c r="BM361" s="4">
        <v>0</v>
      </c>
      <c r="BN361" s="4">
        <v>0</v>
      </c>
      <c r="BO361" s="4">
        <f t="shared" si="199"/>
        <v>99</v>
      </c>
      <c r="BP361" s="4">
        <v>59</v>
      </c>
      <c r="BQ361" s="4">
        <f t="shared" si="200"/>
        <v>381</v>
      </c>
      <c r="BR361" s="27">
        <v>10306</v>
      </c>
      <c r="BS361" s="4">
        <f t="shared" si="177"/>
        <v>10306</v>
      </c>
      <c r="BT361" s="3">
        <v>0</v>
      </c>
      <c r="BU361" s="29">
        <v>41027</v>
      </c>
      <c r="BW361" s="4">
        <f t="shared" ref="BW361:BW366" si="207">SUM(BR350:BR361)</f>
        <v>144110</v>
      </c>
      <c r="BX361" s="22">
        <f t="shared" ref="BX361:BX366" si="208">(BW361/BW349)-1</f>
        <v>-0.13444848193639447</v>
      </c>
      <c r="BY361" s="202">
        <v>2846</v>
      </c>
      <c r="BZ361" s="202">
        <f t="shared" si="201"/>
        <v>7460</v>
      </c>
      <c r="CA361" s="202">
        <f t="shared" ref="CA361:CA366" si="209">SUM(BZ350:BZ361)</f>
        <v>100226</v>
      </c>
      <c r="CD361" s="4">
        <f t="shared" si="202"/>
        <v>25239</v>
      </c>
      <c r="CE361" s="4">
        <f t="shared" si="203"/>
        <v>17386</v>
      </c>
      <c r="CF361" s="4">
        <f t="shared" si="204"/>
        <v>8388</v>
      </c>
      <c r="CG361" s="4">
        <f t="shared" si="174"/>
        <v>6534</v>
      </c>
      <c r="CH361" s="4">
        <f t="shared" si="175"/>
        <v>5838</v>
      </c>
      <c r="CZ361" s="70">
        <v>41000</v>
      </c>
      <c r="DA361" s="5">
        <f t="shared" si="205"/>
        <v>12292.611111111111</v>
      </c>
      <c r="DB361" s="5">
        <f t="shared" si="171"/>
        <v>12009.166666666666</v>
      </c>
      <c r="DC361" s="72">
        <f t="shared" si="206"/>
        <v>10306</v>
      </c>
    </row>
    <row r="362" spans="2:107" x14ac:dyDescent="0.3">
      <c r="B362" s="46">
        <v>41030</v>
      </c>
      <c r="C362" t="s">
        <v>447</v>
      </c>
      <c r="D362" s="4">
        <v>59</v>
      </c>
      <c r="E362" s="4">
        <v>219</v>
      </c>
      <c r="F362" s="4">
        <v>517</v>
      </c>
      <c r="G362" s="4">
        <v>68</v>
      </c>
      <c r="H362" s="4">
        <v>1832</v>
      </c>
      <c r="I362" s="4">
        <v>296</v>
      </c>
      <c r="J362" s="4">
        <v>45</v>
      </c>
      <c r="K362" s="4">
        <v>13</v>
      </c>
      <c r="L362" s="4">
        <v>361</v>
      </c>
      <c r="M362" s="4">
        <v>210</v>
      </c>
      <c r="N362" s="4">
        <v>178</v>
      </c>
      <c r="O362" s="4">
        <v>415</v>
      </c>
      <c r="P362" s="4">
        <v>236</v>
      </c>
      <c r="Q362" s="4">
        <v>84</v>
      </c>
      <c r="R362" s="4">
        <v>48</v>
      </c>
      <c r="S362" s="4">
        <v>106</v>
      </c>
      <c r="T362" s="4">
        <v>46</v>
      </c>
      <c r="U362" s="4">
        <v>68</v>
      </c>
      <c r="V362" s="4">
        <v>30</v>
      </c>
      <c r="W362" s="4">
        <v>97</v>
      </c>
      <c r="X362" s="4">
        <v>83</v>
      </c>
      <c r="Y362" s="4">
        <v>192</v>
      </c>
      <c r="Z362" s="4">
        <v>139</v>
      </c>
      <c r="AA362" s="4">
        <v>24</v>
      </c>
      <c r="AB362" s="4">
        <v>125</v>
      </c>
      <c r="AC362" s="4">
        <v>203</v>
      </c>
      <c r="AD362" s="4">
        <v>57</v>
      </c>
      <c r="AE362" s="4">
        <v>269</v>
      </c>
      <c r="AF362" s="4">
        <v>33</v>
      </c>
      <c r="AG362" s="4">
        <v>87</v>
      </c>
      <c r="AH362" s="4">
        <v>82</v>
      </c>
      <c r="AI362" s="4">
        <v>211</v>
      </c>
      <c r="AJ362" s="4">
        <v>190</v>
      </c>
      <c r="AK362" s="4">
        <v>46</v>
      </c>
      <c r="AL362" s="4">
        <v>145</v>
      </c>
      <c r="AM362" s="4">
        <v>69</v>
      </c>
      <c r="AN362" s="4">
        <v>1287</v>
      </c>
      <c r="AO362" s="4">
        <v>124</v>
      </c>
      <c r="AP362" s="4">
        <v>16</v>
      </c>
      <c r="AQ362" s="4">
        <v>69</v>
      </c>
      <c r="AR362" s="4">
        <v>39</v>
      </c>
      <c r="AS362" s="4">
        <v>101</v>
      </c>
      <c r="AT362" s="4">
        <v>598</v>
      </c>
      <c r="AU362" s="4">
        <v>209</v>
      </c>
      <c r="AV362" s="4">
        <v>18</v>
      </c>
      <c r="AW362" s="4">
        <v>187</v>
      </c>
      <c r="AX362" s="4">
        <v>15</v>
      </c>
      <c r="AY362" s="4">
        <v>17</v>
      </c>
      <c r="AZ362" s="4">
        <v>90</v>
      </c>
      <c r="BA362" s="4">
        <v>45</v>
      </c>
      <c r="BB362" s="4">
        <v>30</v>
      </c>
      <c r="BC362" s="4">
        <v>11</v>
      </c>
      <c r="BD362" s="4">
        <v>83</v>
      </c>
      <c r="BE362" s="4">
        <v>0</v>
      </c>
      <c r="BF362" s="4">
        <v>0</v>
      </c>
      <c r="BG362" s="4">
        <v>0</v>
      </c>
      <c r="BH362" s="4">
        <v>0</v>
      </c>
      <c r="BI362" s="4">
        <v>15</v>
      </c>
      <c r="BJ362" s="4">
        <v>0</v>
      </c>
      <c r="BK362" s="4">
        <v>9</v>
      </c>
      <c r="BL362" s="4">
        <v>0</v>
      </c>
      <c r="BM362" s="4">
        <v>0</v>
      </c>
      <c r="BN362" s="4">
        <v>0</v>
      </c>
      <c r="BO362" s="4">
        <f t="shared" si="199"/>
        <v>118</v>
      </c>
      <c r="BP362" s="4">
        <v>60</v>
      </c>
      <c r="BQ362" s="4">
        <f t="shared" si="200"/>
        <v>363</v>
      </c>
      <c r="BR362" s="27">
        <v>10269</v>
      </c>
      <c r="BS362" s="4">
        <f t="shared" si="177"/>
        <v>10269</v>
      </c>
      <c r="BT362" s="3">
        <v>0</v>
      </c>
      <c r="BU362" s="29">
        <v>41055</v>
      </c>
      <c r="BW362" s="4">
        <f t="shared" si="207"/>
        <v>144162</v>
      </c>
      <c r="BX362" s="22">
        <f t="shared" si="208"/>
        <v>-0.12117776152158011</v>
      </c>
      <c r="BY362" s="202">
        <v>3127</v>
      </c>
      <c r="BZ362" s="202">
        <f t="shared" si="201"/>
        <v>7142</v>
      </c>
      <c r="CA362" s="202">
        <f t="shared" si="209"/>
        <v>98053</v>
      </c>
      <c r="CD362" s="4">
        <f t="shared" si="202"/>
        <v>25238</v>
      </c>
      <c r="CE362" s="4">
        <f t="shared" si="203"/>
        <v>17407</v>
      </c>
      <c r="CF362" s="4">
        <f t="shared" si="204"/>
        <v>8401</v>
      </c>
      <c r="CG362" s="4">
        <f t="shared" si="174"/>
        <v>6558</v>
      </c>
      <c r="CH362" s="4">
        <f t="shared" si="175"/>
        <v>5854</v>
      </c>
      <c r="CZ362" s="70">
        <v>41030</v>
      </c>
      <c r="DA362" s="5">
        <f t="shared" si="205"/>
        <v>12211.972222222223</v>
      </c>
      <c r="DB362" s="5">
        <f t="shared" si="171"/>
        <v>12013.5</v>
      </c>
      <c r="DC362" s="72">
        <f t="shared" si="206"/>
        <v>10269</v>
      </c>
    </row>
    <row r="363" spans="2:107" x14ac:dyDescent="0.3">
      <c r="B363" s="46">
        <v>41061</v>
      </c>
      <c r="C363" t="s">
        <v>448</v>
      </c>
      <c r="D363" s="4">
        <v>88</v>
      </c>
      <c r="E363" s="4">
        <v>321</v>
      </c>
      <c r="F363" s="4">
        <v>643</v>
      </c>
      <c r="G363" s="4">
        <v>93</v>
      </c>
      <c r="H363" s="4">
        <v>2460</v>
      </c>
      <c r="I363" s="4">
        <v>451</v>
      </c>
      <c r="J363" s="4">
        <v>63</v>
      </c>
      <c r="K363" s="4">
        <v>14</v>
      </c>
      <c r="L363" s="4">
        <v>513</v>
      </c>
      <c r="M363" s="4">
        <v>283</v>
      </c>
      <c r="N363" s="4">
        <v>257</v>
      </c>
      <c r="O363" s="4">
        <v>600</v>
      </c>
      <c r="P363" s="4">
        <v>319</v>
      </c>
      <c r="Q363" s="4">
        <v>164</v>
      </c>
      <c r="R363" s="4">
        <v>94</v>
      </c>
      <c r="S363" s="4">
        <v>152</v>
      </c>
      <c r="T363" s="4">
        <v>82</v>
      </c>
      <c r="U363" s="4">
        <v>110</v>
      </c>
      <c r="V363" s="4">
        <v>43</v>
      </c>
      <c r="W363" s="4">
        <v>150</v>
      </c>
      <c r="X363" s="4">
        <v>129</v>
      </c>
      <c r="Y363" s="4">
        <v>248</v>
      </c>
      <c r="Z363" s="4">
        <v>191</v>
      </c>
      <c r="AA363" s="4">
        <v>51</v>
      </c>
      <c r="AB363" s="4">
        <v>186</v>
      </c>
      <c r="AC363" s="4">
        <v>241</v>
      </c>
      <c r="AD363" s="4">
        <v>72</v>
      </c>
      <c r="AE363" s="4">
        <v>353</v>
      </c>
      <c r="AF363" s="4">
        <v>33</v>
      </c>
      <c r="AG363" s="4">
        <v>113</v>
      </c>
      <c r="AH363" s="4">
        <v>113</v>
      </c>
      <c r="AI363" s="4">
        <v>317</v>
      </c>
      <c r="AJ363" s="4">
        <v>254</v>
      </c>
      <c r="AK363" s="4">
        <v>59</v>
      </c>
      <c r="AL363" s="4">
        <v>213</v>
      </c>
      <c r="AM363" s="4">
        <v>131</v>
      </c>
      <c r="AN363" s="4">
        <v>1623</v>
      </c>
      <c r="AO363" s="4">
        <v>211</v>
      </c>
      <c r="AP363" s="4">
        <v>25</v>
      </c>
      <c r="AQ363" s="4">
        <v>103</v>
      </c>
      <c r="AR363" s="4">
        <v>38</v>
      </c>
      <c r="AS363" s="4">
        <v>147</v>
      </c>
      <c r="AT363" s="4">
        <v>875</v>
      </c>
      <c r="AU363" s="4">
        <v>336</v>
      </c>
      <c r="AV363" s="4">
        <v>22</v>
      </c>
      <c r="AW363" s="4">
        <v>284</v>
      </c>
      <c r="AX363" s="4">
        <v>2</v>
      </c>
      <c r="AY363" s="4">
        <v>28</v>
      </c>
      <c r="AZ363" s="4">
        <v>173</v>
      </c>
      <c r="BA363" s="4">
        <v>48</v>
      </c>
      <c r="BB363" s="4">
        <v>31</v>
      </c>
      <c r="BC363" s="4">
        <v>10</v>
      </c>
      <c r="BD363" s="4">
        <v>95</v>
      </c>
      <c r="BE363" s="4">
        <v>0</v>
      </c>
      <c r="BF363" s="4">
        <v>0</v>
      </c>
      <c r="BG363" s="4">
        <v>0</v>
      </c>
      <c r="BH363" s="4">
        <v>0</v>
      </c>
      <c r="BI363" s="4">
        <v>26</v>
      </c>
      <c r="BJ363" s="4">
        <v>0</v>
      </c>
      <c r="BK363" s="4">
        <v>8</v>
      </c>
      <c r="BL363" s="4">
        <v>2</v>
      </c>
      <c r="BM363" s="4">
        <v>0</v>
      </c>
      <c r="BN363" s="4">
        <v>1</v>
      </c>
      <c r="BO363" s="4">
        <f t="shared" si="199"/>
        <v>142</v>
      </c>
      <c r="BP363" s="4">
        <v>70</v>
      </c>
      <c r="BQ363" s="4">
        <f t="shared" si="200"/>
        <v>428</v>
      </c>
      <c r="BR363" s="27">
        <v>14190</v>
      </c>
      <c r="BS363" s="4">
        <f t="shared" si="177"/>
        <v>14190</v>
      </c>
      <c r="BT363" s="3">
        <v>0</v>
      </c>
      <c r="BU363" s="29">
        <v>41090</v>
      </c>
      <c r="BW363" s="4">
        <f t="shared" si="207"/>
        <v>146482</v>
      </c>
      <c r="BX363" s="22">
        <f t="shared" si="208"/>
        <v>-9.759493358961091E-2</v>
      </c>
      <c r="BY363" s="202">
        <v>3756</v>
      </c>
      <c r="BZ363" s="202">
        <f t="shared" si="201"/>
        <v>10434</v>
      </c>
      <c r="CA363" s="202">
        <f t="shared" si="209"/>
        <v>102022</v>
      </c>
      <c r="CD363" s="4">
        <f t="shared" si="202"/>
        <v>25593</v>
      </c>
      <c r="CE363" s="4">
        <f t="shared" si="203"/>
        <v>17673</v>
      </c>
      <c r="CF363" s="4">
        <f t="shared" si="204"/>
        <v>8594</v>
      </c>
      <c r="CG363" s="4">
        <f t="shared" si="174"/>
        <v>6669</v>
      </c>
      <c r="CH363" s="4">
        <f t="shared" si="175"/>
        <v>6009</v>
      </c>
      <c r="CZ363" s="70">
        <v>41061</v>
      </c>
      <c r="DA363" s="5">
        <f t="shared" si="205"/>
        <v>12337.861111111111</v>
      </c>
      <c r="DB363" s="5">
        <f t="shared" si="171"/>
        <v>12206.833333333334</v>
      </c>
      <c r="DC363" s="72">
        <f t="shared" si="206"/>
        <v>14190</v>
      </c>
    </row>
    <row r="364" spans="2:107" x14ac:dyDescent="0.3">
      <c r="B364" s="46">
        <v>41091</v>
      </c>
      <c r="C364" t="s">
        <v>462</v>
      </c>
      <c r="D364" s="4">
        <v>91</v>
      </c>
      <c r="E364" s="4">
        <v>231</v>
      </c>
      <c r="F364" s="4">
        <v>509</v>
      </c>
      <c r="G364" s="4">
        <v>61</v>
      </c>
      <c r="H364" s="4">
        <v>2301</v>
      </c>
      <c r="I364" s="4">
        <v>349</v>
      </c>
      <c r="J364" s="4">
        <v>58</v>
      </c>
      <c r="K364" s="4">
        <v>12</v>
      </c>
      <c r="L364" s="4">
        <v>532</v>
      </c>
      <c r="M364" s="4">
        <v>208</v>
      </c>
      <c r="N364" s="4">
        <v>235</v>
      </c>
      <c r="O364" s="4">
        <v>425</v>
      </c>
      <c r="P364" s="4">
        <v>336</v>
      </c>
      <c r="Q364" s="4">
        <v>123</v>
      </c>
      <c r="R364" s="4">
        <v>66</v>
      </c>
      <c r="S364" s="4">
        <v>147</v>
      </c>
      <c r="T364" s="4">
        <v>55</v>
      </c>
      <c r="U364" s="4">
        <v>75</v>
      </c>
      <c r="V364" s="4">
        <v>47</v>
      </c>
      <c r="W364" s="4">
        <v>142</v>
      </c>
      <c r="X364" s="4">
        <v>135</v>
      </c>
      <c r="Y364" s="4">
        <v>242</v>
      </c>
      <c r="Z364" s="4">
        <v>188</v>
      </c>
      <c r="AA364" s="4">
        <v>45</v>
      </c>
      <c r="AB364" s="4">
        <v>170</v>
      </c>
      <c r="AC364" s="4">
        <v>205</v>
      </c>
      <c r="AD364" s="4">
        <v>64</v>
      </c>
      <c r="AE364" s="4">
        <v>329</v>
      </c>
      <c r="AF364" s="4">
        <v>28</v>
      </c>
      <c r="AG364" s="4">
        <v>110</v>
      </c>
      <c r="AH364" s="4">
        <v>90</v>
      </c>
      <c r="AI364" s="4">
        <v>282</v>
      </c>
      <c r="AJ364" s="4">
        <v>201</v>
      </c>
      <c r="AK364" s="4">
        <v>36</v>
      </c>
      <c r="AL364" s="4">
        <v>179</v>
      </c>
      <c r="AM364" s="4">
        <v>88</v>
      </c>
      <c r="AN364" s="4">
        <v>1412</v>
      </c>
      <c r="AO364" s="4">
        <v>200</v>
      </c>
      <c r="AP364" s="4">
        <v>21</v>
      </c>
      <c r="AQ364" s="4">
        <v>102</v>
      </c>
      <c r="AR364" s="4">
        <v>44</v>
      </c>
      <c r="AS364" s="4">
        <v>146</v>
      </c>
      <c r="AT364" s="4">
        <v>751</v>
      </c>
      <c r="AU364" s="4">
        <v>264</v>
      </c>
      <c r="AV364" s="4">
        <v>17</v>
      </c>
      <c r="AW364" s="4">
        <v>265</v>
      </c>
      <c r="AX364" s="4">
        <v>4</v>
      </c>
      <c r="AY364" s="4">
        <v>19</v>
      </c>
      <c r="AZ364" s="4">
        <v>152</v>
      </c>
      <c r="BA364" s="4">
        <v>45</v>
      </c>
      <c r="BB364" s="4">
        <v>41</v>
      </c>
      <c r="BC364" s="4">
        <v>5</v>
      </c>
      <c r="BD364" s="4">
        <v>89</v>
      </c>
      <c r="BE364" s="4">
        <v>0</v>
      </c>
      <c r="BF364" s="4">
        <v>0</v>
      </c>
      <c r="BG364" s="4">
        <v>0</v>
      </c>
      <c r="BH364" s="4">
        <v>0</v>
      </c>
      <c r="BI364" s="4">
        <v>19</v>
      </c>
      <c r="BJ364" s="4">
        <v>0</v>
      </c>
      <c r="BK364" s="4">
        <v>3</v>
      </c>
      <c r="BL364" s="4">
        <v>0</v>
      </c>
      <c r="BM364" s="4">
        <v>0</v>
      </c>
      <c r="BN364" s="4">
        <v>1</v>
      </c>
      <c r="BO364" s="4">
        <f t="shared" si="199"/>
        <v>117</v>
      </c>
      <c r="BP364" s="4">
        <v>53</v>
      </c>
      <c r="BQ364" s="4">
        <f t="shared" si="200"/>
        <v>408</v>
      </c>
      <c r="BR364" s="27">
        <v>12456</v>
      </c>
      <c r="BS364" s="4">
        <f t="shared" si="177"/>
        <v>12456</v>
      </c>
      <c r="BT364" s="3">
        <v>0</v>
      </c>
      <c r="BU364" s="29">
        <v>41118</v>
      </c>
      <c r="BW364" s="4">
        <f t="shared" si="207"/>
        <v>143445</v>
      </c>
      <c r="BX364" s="22">
        <f t="shared" si="208"/>
        <v>-0.10269482428594667</v>
      </c>
      <c r="BY364" s="202">
        <v>3700</v>
      </c>
      <c r="BZ364" s="202">
        <f t="shared" ref="BZ364:BZ371" si="210">BR364-BY364</f>
        <v>8756</v>
      </c>
      <c r="CA364" s="202">
        <f t="shared" si="209"/>
        <v>97626</v>
      </c>
      <c r="CD364" s="4">
        <f t="shared" ref="CD364:CD371" si="211">SUM(H353:H364)</f>
        <v>25155</v>
      </c>
      <c r="CE364" s="4">
        <f t="shared" ref="CE364:CE371" si="212">SUM(AN353:AN364)</f>
        <v>17237</v>
      </c>
      <c r="CF364" s="4">
        <f t="shared" ref="CF364:CF371" si="213">SUM(AT353:AT364)</f>
        <v>8432</v>
      </c>
      <c r="CG364" s="4">
        <f t="shared" si="174"/>
        <v>6474</v>
      </c>
      <c r="CH364" s="4">
        <f t="shared" si="175"/>
        <v>5817</v>
      </c>
      <c r="CZ364" s="70">
        <v>41091</v>
      </c>
      <c r="DA364" s="5">
        <f t="shared" si="205"/>
        <v>12398.305555555555</v>
      </c>
      <c r="DB364" s="5">
        <f t="shared" si="171"/>
        <v>11953.75</v>
      </c>
      <c r="DC364" s="72">
        <f t="shared" si="206"/>
        <v>12456</v>
      </c>
    </row>
    <row r="365" spans="2:107" x14ac:dyDescent="0.3">
      <c r="B365" s="46">
        <v>41122</v>
      </c>
      <c r="C365" t="s">
        <v>438</v>
      </c>
      <c r="D365" s="4">
        <v>109</v>
      </c>
      <c r="E365" s="4">
        <v>248</v>
      </c>
      <c r="F365" s="4">
        <v>660</v>
      </c>
      <c r="G365" s="4">
        <v>83</v>
      </c>
      <c r="H365" s="4">
        <v>2472</v>
      </c>
      <c r="I365" s="4">
        <v>422</v>
      </c>
      <c r="J365" s="4">
        <v>70</v>
      </c>
      <c r="K365" s="4">
        <v>15</v>
      </c>
      <c r="L365" s="4">
        <v>510</v>
      </c>
      <c r="M365" s="4">
        <v>236</v>
      </c>
      <c r="N365" s="4">
        <v>243</v>
      </c>
      <c r="O365" s="4">
        <v>545</v>
      </c>
      <c r="P365" s="4">
        <v>370</v>
      </c>
      <c r="Q365" s="4">
        <v>173</v>
      </c>
      <c r="R365" s="4">
        <v>80</v>
      </c>
      <c r="S365" s="4">
        <v>149</v>
      </c>
      <c r="T365" s="4">
        <v>94</v>
      </c>
      <c r="U365" s="4">
        <v>91</v>
      </c>
      <c r="V365" s="4">
        <v>39</v>
      </c>
      <c r="W365" s="4">
        <v>156</v>
      </c>
      <c r="X365" s="4">
        <v>116</v>
      </c>
      <c r="Y365" s="4">
        <v>253</v>
      </c>
      <c r="Z365" s="4">
        <v>186</v>
      </c>
      <c r="AA365" s="4">
        <v>44</v>
      </c>
      <c r="AB365" s="4">
        <v>185</v>
      </c>
      <c r="AC365" s="4">
        <v>230</v>
      </c>
      <c r="AD365" s="4">
        <v>87</v>
      </c>
      <c r="AE365" s="4">
        <v>349</v>
      </c>
      <c r="AF365" s="4">
        <v>43</v>
      </c>
      <c r="AG365" s="4">
        <v>158</v>
      </c>
      <c r="AH365" s="4">
        <v>136</v>
      </c>
      <c r="AI365" s="4">
        <v>298</v>
      </c>
      <c r="AJ365" s="4">
        <v>264</v>
      </c>
      <c r="AK365" s="4">
        <v>62</v>
      </c>
      <c r="AL365" s="4">
        <v>223</v>
      </c>
      <c r="AM365" s="4">
        <v>97</v>
      </c>
      <c r="AN365" s="4">
        <v>1603</v>
      </c>
      <c r="AO365" s="4">
        <v>216</v>
      </c>
      <c r="AP365" s="4">
        <v>20</v>
      </c>
      <c r="AQ365" s="4">
        <v>107</v>
      </c>
      <c r="AR365" s="4">
        <v>42</v>
      </c>
      <c r="AS365" s="4">
        <v>149</v>
      </c>
      <c r="AT365" s="4">
        <v>854</v>
      </c>
      <c r="AU365" s="4">
        <v>296</v>
      </c>
      <c r="AV365" s="4">
        <v>21</v>
      </c>
      <c r="AW365" s="4">
        <v>264</v>
      </c>
      <c r="AX365" s="4">
        <v>5</v>
      </c>
      <c r="AY365" s="4">
        <v>10</v>
      </c>
      <c r="AZ365" s="4">
        <v>162</v>
      </c>
      <c r="BA365" s="4">
        <v>57</v>
      </c>
      <c r="BB365" s="4">
        <v>32</v>
      </c>
      <c r="BC365" s="4">
        <v>3</v>
      </c>
      <c r="BD365" s="4">
        <v>96</v>
      </c>
      <c r="BE365" s="4">
        <v>0</v>
      </c>
      <c r="BF365" s="4">
        <v>0</v>
      </c>
      <c r="BG365" s="4">
        <v>0</v>
      </c>
      <c r="BH365" s="4">
        <v>3</v>
      </c>
      <c r="BI365" s="4">
        <v>13</v>
      </c>
      <c r="BJ365" s="4">
        <v>0</v>
      </c>
      <c r="BK365" s="4">
        <v>9</v>
      </c>
      <c r="BL365" s="4">
        <v>1</v>
      </c>
      <c r="BM365" s="4">
        <v>0</v>
      </c>
      <c r="BN365" s="4">
        <v>0</v>
      </c>
      <c r="BO365" s="4">
        <f t="shared" si="199"/>
        <v>125</v>
      </c>
      <c r="BP365" s="4">
        <v>62</v>
      </c>
      <c r="BQ365" s="4">
        <f t="shared" si="200"/>
        <v>450</v>
      </c>
      <c r="BR365" s="27">
        <v>13971</v>
      </c>
      <c r="BS365" s="4">
        <f t="shared" si="177"/>
        <v>13971</v>
      </c>
      <c r="BT365" s="3">
        <v>0</v>
      </c>
      <c r="BU365" s="29">
        <v>41146</v>
      </c>
      <c r="BW365" s="4">
        <f t="shared" si="207"/>
        <v>143950</v>
      </c>
      <c r="BX365" s="22">
        <f t="shared" si="208"/>
        <v>-8.7410769757445883E-2</v>
      </c>
      <c r="BY365" s="202">
        <v>3593</v>
      </c>
      <c r="BZ365" s="202">
        <f t="shared" si="210"/>
        <v>10378</v>
      </c>
      <c r="CA365" s="202">
        <f t="shared" si="209"/>
        <v>99569</v>
      </c>
      <c r="CD365" s="4">
        <f t="shared" si="211"/>
        <v>25146</v>
      </c>
      <c r="CE365" s="4">
        <f t="shared" si="212"/>
        <v>17391</v>
      </c>
      <c r="CF365" s="4">
        <f t="shared" si="213"/>
        <v>8536</v>
      </c>
      <c r="CG365" s="4">
        <f t="shared" si="174"/>
        <v>6539</v>
      </c>
      <c r="CH365" s="4">
        <f t="shared" si="175"/>
        <v>5842</v>
      </c>
      <c r="CZ365" s="70">
        <v>41122</v>
      </c>
      <c r="DA365" s="5">
        <f t="shared" si="205"/>
        <v>12399.277777777777</v>
      </c>
      <c r="DB365" s="5">
        <f t="shared" si="171"/>
        <v>11995.833333333334</v>
      </c>
      <c r="DC365" s="72">
        <f t="shared" si="206"/>
        <v>13971</v>
      </c>
    </row>
    <row r="366" spans="2:107" x14ac:dyDescent="0.3">
      <c r="B366" s="46">
        <v>41153</v>
      </c>
      <c r="C366" t="s">
        <v>439</v>
      </c>
      <c r="D366" s="4">
        <v>118</v>
      </c>
      <c r="E366" s="4">
        <v>393</v>
      </c>
      <c r="F366" s="4">
        <v>815</v>
      </c>
      <c r="G366" s="4">
        <v>120</v>
      </c>
      <c r="H366" s="4">
        <v>3193</v>
      </c>
      <c r="I366" s="4">
        <v>603</v>
      </c>
      <c r="J366" s="4">
        <v>100</v>
      </c>
      <c r="K366" s="4">
        <v>34</v>
      </c>
      <c r="L366" s="4">
        <v>713</v>
      </c>
      <c r="M366" s="4">
        <v>384</v>
      </c>
      <c r="N366" s="4">
        <v>315</v>
      </c>
      <c r="O366" s="4">
        <v>740</v>
      </c>
      <c r="P366" s="4">
        <v>429</v>
      </c>
      <c r="Q366" s="4">
        <v>178</v>
      </c>
      <c r="R366" s="4">
        <v>118</v>
      </c>
      <c r="S366" s="4">
        <v>184</v>
      </c>
      <c r="T366" s="4">
        <v>92</v>
      </c>
      <c r="U366" s="4">
        <v>110</v>
      </c>
      <c r="V366" s="4">
        <v>72</v>
      </c>
      <c r="W366" s="4">
        <v>229</v>
      </c>
      <c r="X366" s="4">
        <v>217</v>
      </c>
      <c r="Y366" s="4">
        <v>334</v>
      </c>
      <c r="Z366" s="4">
        <v>285</v>
      </c>
      <c r="AA366" s="4">
        <v>66</v>
      </c>
      <c r="AB366" s="4">
        <v>252</v>
      </c>
      <c r="AC366" s="4">
        <v>326</v>
      </c>
      <c r="AD366" s="4">
        <v>103</v>
      </c>
      <c r="AE366" s="4">
        <v>467</v>
      </c>
      <c r="AF366" s="4">
        <v>51</v>
      </c>
      <c r="AG366" s="4">
        <v>189</v>
      </c>
      <c r="AH366" s="4">
        <v>156</v>
      </c>
      <c r="AI366" s="4">
        <v>441</v>
      </c>
      <c r="AJ366" s="4">
        <v>279</v>
      </c>
      <c r="AK366" s="4">
        <v>66</v>
      </c>
      <c r="AL366" s="4">
        <v>287</v>
      </c>
      <c r="AM366" s="4">
        <v>179</v>
      </c>
      <c r="AN366" s="4">
        <v>2226</v>
      </c>
      <c r="AO366" s="4">
        <v>282</v>
      </c>
      <c r="AP366" s="4">
        <v>34</v>
      </c>
      <c r="AQ366" s="4">
        <v>154</v>
      </c>
      <c r="AR366" s="4">
        <v>48</v>
      </c>
      <c r="AS366" s="4">
        <v>192</v>
      </c>
      <c r="AT366" s="4">
        <v>1229</v>
      </c>
      <c r="AU366" s="4">
        <v>451</v>
      </c>
      <c r="AV366" s="4">
        <v>39</v>
      </c>
      <c r="AW366" s="4">
        <v>339</v>
      </c>
      <c r="AX366" s="4">
        <v>5</v>
      </c>
      <c r="AY366" s="4">
        <v>29</v>
      </c>
      <c r="AZ366" s="4">
        <v>213</v>
      </c>
      <c r="BA366" s="4">
        <v>63</v>
      </c>
      <c r="BB366" s="4">
        <v>54</v>
      </c>
      <c r="BC366" s="4">
        <v>9</v>
      </c>
      <c r="BD366" s="4">
        <v>124</v>
      </c>
      <c r="BE366" s="4">
        <v>0</v>
      </c>
      <c r="BF366" s="4">
        <v>0</v>
      </c>
      <c r="BG366" s="4">
        <v>0</v>
      </c>
      <c r="BH366" s="4">
        <v>1</v>
      </c>
      <c r="BI366" s="4">
        <v>36</v>
      </c>
      <c r="BJ366" s="4">
        <v>0</v>
      </c>
      <c r="BK366" s="4">
        <v>8</v>
      </c>
      <c r="BL366" s="4">
        <v>1</v>
      </c>
      <c r="BM366" s="4">
        <v>1</v>
      </c>
      <c r="BN366" s="4">
        <v>0</v>
      </c>
      <c r="BO366" s="4">
        <f t="shared" si="199"/>
        <v>180</v>
      </c>
      <c r="BP366" s="4">
        <v>75</v>
      </c>
      <c r="BQ366" s="4">
        <f t="shared" si="200"/>
        <v>590</v>
      </c>
      <c r="BR366" s="27">
        <v>18841</v>
      </c>
      <c r="BS366" s="4">
        <f t="shared" si="177"/>
        <v>18841</v>
      </c>
      <c r="BT366" s="3">
        <v>0</v>
      </c>
      <c r="BU366" s="29">
        <v>41181</v>
      </c>
      <c r="BW366" s="4">
        <f t="shared" si="207"/>
        <v>149520</v>
      </c>
      <c r="BX366" s="22">
        <f t="shared" si="208"/>
        <v>-3.8023547577687666E-2</v>
      </c>
      <c r="BY366" s="202">
        <v>2671</v>
      </c>
      <c r="BZ366" s="202">
        <f t="shared" si="210"/>
        <v>16170</v>
      </c>
      <c r="CA366" s="202">
        <f t="shared" si="209"/>
        <v>106359</v>
      </c>
      <c r="CD366" s="4">
        <f t="shared" si="211"/>
        <v>25942</v>
      </c>
      <c r="CE366" s="4">
        <f t="shared" si="212"/>
        <v>18102</v>
      </c>
      <c r="CF366" s="4">
        <f t="shared" si="213"/>
        <v>8989</v>
      </c>
      <c r="CG366" s="4">
        <f t="shared" si="174"/>
        <v>6759</v>
      </c>
      <c r="CH366" s="4">
        <f t="shared" si="175"/>
        <v>6061</v>
      </c>
      <c r="CZ366" s="70">
        <v>41153</v>
      </c>
      <c r="DA366" s="5">
        <f t="shared" si="205"/>
        <v>12605.722222222223</v>
      </c>
      <c r="DB366" s="5">
        <f t="shared" si="171"/>
        <v>12460</v>
      </c>
      <c r="DC366" s="72">
        <f t="shared" si="206"/>
        <v>18841</v>
      </c>
    </row>
    <row r="367" spans="2:107" x14ac:dyDescent="0.3">
      <c r="B367" s="46">
        <v>41183</v>
      </c>
      <c r="C367" t="s">
        <v>440</v>
      </c>
      <c r="D367" s="4">
        <v>86</v>
      </c>
      <c r="E367" s="4">
        <v>333</v>
      </c>
      <c r="F367" s="4">
        <v>551</v>
      </c>
      <c r="G367" s="4">
        <v>68</v>
      </c>
      <c r="H367" s="4">
        <v>2288</v>
      </c>
      <c r="I367" s="4">
        <v>435</v>
      </c>
      <c r="J367" s="4">
        <v>72</v>
      </c>
      <c r="K367" s="4">
        <v>23</v>
      </c>
      <c r="L367" s="4">
        <v>506</v>
      </c>
      <c r="M367" s="4">
        <v>263</v>
      </c>
      <c r="N367" s="4">
        <v>224</v>
      </c>
      <c r="O367" s="4">
        <v>546</v>
      </c>
      <c r="P367" s="4">
        <v>336</v>
      </c>
      <c r="Q367" s="4">
        <v>137</v>
      </c>
      <c r="R367" s="4">
        <v>82</v>
      </c>
      <c r="S367" s="4">
        <v>135</v>
      </c>
      <c r="T367" s="4">
        <v>57</v>
      </c>
      <c r="U367" s="4">
        <v>81</v>
      </c>
      <c r="V367" s="4">
        <v>40</v>
      </c>
      <c r="W367" s="4">
        <v>134</v>
      </c>
      <c r="X367" s="4">
        <v>132</v>
      </c>
      <c r="Y367" s="4">
        <v>188</v>
      </c>
      <c r="Z367" s="4">
        <v>215</v>
      </c>
      <c r="AA367" s="4">
        <v>27</v>
      </c>
      <c r="AB367" s="4">
        <v>145</v>
      </c>
      <c r="AC367" s="4">
        <v>243</v>
      </c>
      <c r="AD367" s="4">
        <v>44</v>
      </c>
      <c r="AE367" s="4">
        <v>336</v>
      </c>
      <c r="AF367" s="4">
        <v>27</v>
      </c>
      <c r="AG367" s="4">
        <v>139</v>
      </c>
      <c r="AH367" s="4">
        <v>115</v>
      </c>
      <c r="AI367" s="4">
        <v>256</v>
      </c>
      <c r="AJ367" s="4">
        <v>224</v>
      </c>
      <c r="AK367" s="4">
        <v>40</v>
      </c>
      <c r="AL367" s="4">
        <v>177</v>
      </c>
      <c r="AM367" s="4">
        <v>99</v>
      </c>
      <c r="AN367" s="4">
        <v>1680</v>
      </c>
      <c r="AO367" s="4">
        <v>190</v>
      </c>
      <c r="AP367" s="4">
        <v>13</v>
      </c>
      <c r="AQ367" s="4">
        <v>96</v>
      </c>
      <c r="AR367" s="4">
        <v>31</v>
      </c>
      <c r="AS367" s="4">
        <v>108</v>
      </c>
      <c r="AT367" s="4">
        <v>787</v>
      </c>
      <c r="AU367" s="4">
        <v>325</v>
      </c>
      <c r="AV367" s="4">
        <v>17</v>
      </c>
      <c r="AW367" s="4">
        <v>281</v>
      </c>
      <c r="AX367" s="4">
        <v>2</v>
      </c>
      <c r="AY367" s="4">
        <v>20</v>
      </c>
      <c r="AZ367" s="4">
        <v>140</v>
      </c>
      <c r="BA367" s="4">
        <v>67</v>
      </c>
      <c r="BB367" s="4">
        <v>30</v>
      </c>
      <c r="BC367" s="4">
        <v>11</v>
      </c>
      <c r="BD367" s="4">
        <v>113</v>
      </c>
      <c r="BE367" s="4">
        <v>0</v>
      </c>
      <c r="BF367" s="4">
        <v>0</v>
      </c>
      <c r="BG367" s="4">
        <v>0</v>
      </c>
      <c r="BH367" s="4">
        <v>0</v>
      </c>
      <c r="BI367" s="4">
        <v>36</v>
      </c>
      <c r="BJ367" s="4">
        <v>0</v>
      </c>
      <c r="BK367" s="4">
        <v>9</v>
      </c>
      <c r="BL367" s="4">
        <v>0</v>
      </c>
      <c r="BM367" s="4">
        <v>0</v>
      </c>
      <c r="BN367" s="4">
        <v>0</v>
      </c>
      <c r="BO367" s="4">
        <f t="shared" si="199"/>
        <v>169</v>
      </c>
      <c r="BP367" s="4">
        <v>58</v>
      </c>
      <c r="BQ367" s="4">
        <f t="shared" si="200"/>
        <v>497</v>
      </c>
      <c r="BR367" s="27">
        <v>13315</v>
      </c>
      <c r="BS367" s="4">
        <f t="shared" si="177"/>
        <v>13315</v>
      </c>
      <c r="BT367" s="3">
        <v>0</v>
      </c>
      <c r="BU367" s="29">
        <v>41209</v>
      </c>
      <c r="BW367" s="4">
        <f t="shared" ref="BW367:BW372" si="214">SUM(BR356:BR367)</f>
        <v>148033</v>
      </c>
      <c r="BX367" s="22">
        <f t="shared" ref="BX367:BX373" si="215">(BW367/BW355)-1</f>
        <v>-1.810137833140979E-2</v>
      </c>
      <c r="BY367" s="202">
        <v>3894</v>
      </c>
      <c r="BZ367" s="202">
        <f t="shared" si="210"/>
        <v>9421</v>
      </c>
      <c r="CA367" s="202">
        <f t="shared" ref="CA367:CA373" si="216">SUM(BZ356:BZ367)</f>
        <v>105874</v>
      </c>
      <c r="CD367" s="4">
        <f t="shared" si="211"/>
        <v>25718</v>
      </c>
      <c r="CE367" s="4">
        <f t="shared" si="212"/>
        <v>17953</v>
      </c>
      <c r="CF367" s="4">
        <f t="shared" si="213"/>
        <v>9012</v>
      </c>
      <c r="CG367" s="4">
        <f t="shared" si="174"/>
        <v>6618</v>
      </c>
      <c r="CH367" s="4">
        <f t="shared" si="175"/>
        <v>6027</v>
      </c>
      <c r="CZ367" s="70">
        <v>41183</v>
      </c>
      <c r="DA367" s="5">
        <f t="shared" si="205"/>
        <v>12606.583333333334</v>
      </c>
      <c r="DB367" s="5">
        <f t="shared" si="171"/>
        <v>12336.083333333334</v>
      </c>
      <c r="DC367" s="72">
        <f t="shared" si="206"/>
        <v>13315</v>
      </c>
    </row>
    <row r="368" spans="2:107" x14ac:dyDescent="0.3">
      <c r="B368" s="46">
        <v>41214</v>
      </c>
      <c r="C368" t="s">
        <v>441</v>
      </c>
      <c r="D368" s="4">
        <v>49</v>
      </c>
      <c r="E368" s="4">
        <v>200</v>
      </c>
      <c r="F368" s="4">
        <v>388</v>
      </c>
      <c r="G368" s="4">
        <v>58</v>
      </c>
      <c r="H368" s="4">
        <v>1582</v>
      </c>
      <c r="I368" s="4">
        <v>264</v>
      </c>
      <c r="J368" s="4">
        <v>39</v>
      </c>
      <c r="K368" s="4">
        <v>20</v>
      </c>
      <c r="L368" s="4">
        <v>336</v>
      </c>
      <c r="M368" s="4">
        <v>186</v>
      </c>
      <c r="N368" s="4">
        <v>167</v>
      </c>
      <c r="O368" s="4">
        <v>371</v>
      </c>
      <c r="P368" s="4">
        <v>205</v>
      </c>
      <c r="Q368" s="4">
        <v>89</v>
      </c>
      <c r="R368" s="4">
        <v>59</v>
      </c>
      <c r="S368" s="4">
        <v>108</v>
      </c>
      <c r="T368" s="4">
        <v>51</v>
      </c>
      <c r="U368" s="4">
        <v>64</v>
      </c>
      <c r="V368" s="4">
        <v>20</v>
      </c>
      <c r="W368" s="4">
        <v>80</v>
      </c>
      <c r="X368" s="4">
        <v>77</v>
      </c>
      <c r="Y368" s="4">
        <v>151</v>
      </c>
      <c r="Z368" s="4">
        <v>126</v>
      </c>
      <c r="AA368" s="4">
        <v>32</v>
      </c>
      <c r="AB368" s="4">
        <v>107</v>
      </c>
      <c r="AC368" s="4">
        <v>160</v>
      </c>
      <c r="AD368" s="4">
        <v>43</v>
      </c>
      <c r="AE368" s="4">
        <v>240</v>
      </c>
      <c r="AF368" s="4">
        <v>33</v>
      </c>
      <c r="AG368" s="4">
        <v>97</v>
      </c>
      <c r="AH368" s="4">
        <v>59</v>
      </c>
      <c r="AI368" s="4">
        <v>179</v>
      </c>
      <c r="AJ368" s="4">
        <v>135</v>
      </c>
      <c r="AK368" s="4">
        <v>39</v>
      </c>
      <c r="AL368" s="4">
        <v>104</v>
      </c>
      <c r="AM368" s="4">
        <v>79</v>
      </c>
      <c r="AN368" s="4">
        <v>1252</v>
      </c>
      <c r="AO368" s="4">
        <v>134</v>
      </c>
      <c r="AP368" s="4">
        <v>20</v>
      </c>
      <c r="AQ368" s="4">
        <v>67</v>
      </c>
      <c r="AR368" s="4">
        <v>35</v>
      </c>
      <c r="AS368" s="4">
        <v>88</v>
      </c>
      <c r="AT368" s="4">
        <v>543</v>
      </c>
      <c r="AU368" s="4">
        <v>176</v>
      </c>
      <c r="AV368" s="4">
        <v>17</v>
      </c>
      <c r="AW368" s="4">
        <v>150</v>
      </c>
      <c r="AX368" s="4">
        <v>2</v>
      </c>
      <c r="AY368" s="4">
        <v>13</v>
      </c>
      <c r="AZ368" s="4">
        <v>114</v>
      </c>
      <c r="BA368" s="4">
        <v>43</v>
      </c>
      <c r="BB368" s="4">
        <v>18</v>
      </c>
      <c r="BC368" s="4">
        <v>12</v>
      </c>
      <c r="BD368" s="4">
        <v>73</v>
      </c>
      <c r="BE368" s="4">
        <v>0</v>
      </c>
      <c r="BF368" s="4">
        <v>0</v>
      </c>
      <c r="BG368" s="4">
        <v>0</v>
      </c>
      <c r="BH368" s="4">
        <v>2</v>
      </c>
      <c r="BI368" s="4">
        <v>28</v>
      </c>
      <c r="BJ368" s="4">
        <v>1</v>
      </c>
      <c r="BK368" s="4">
        <v>6</v>
      </c>
      <c r="BL368" s="4">
        <v>1</v>
      </c>
      <c r="BM368" s="4">
        <v>0</v>
      </c>
      <c r="BN368" s="4">
        <v>0</v>
      </c>
      <c r="BO368" s="4">
        <f t="shared" si="199"/>
        <v>123</v>
      </c>
      <c r="BP368" s="4">
        <v>54</v>
      </c>
      <c r="BQ368" s="4">
        <f t="shared" si="200"/>
        <v>412</v>
      </c>
      <c r="BR368" s="27">
        <v>9258</v>
      </c>
      <c r="BS368" s="4">
        <f t="shared" si="177"/>
        <v>9258</v>
      </c>
      <c r="BT368" s="3">
        <v>0</v>
      </c>
      <c r="BU368" s="29">
        <v>41237</v>
      </c>
      <c r="BW368" s="4">
        <f t="shared" si="214"/>
        <v>147926</v>
      </c>
      <c r="BX368" s="22">
        <f t="shared" si="215"/>
        <v>-8.904224314093323E-3</v>
      </c>
      <c r="BY368" s="202">
        <v>4117</v>
      </c>
      <c r="BZ368" s="202">
        <f t="shared" si="210"/>
        <v>5141</v>
      </c>
      <c r="CA368" s="202">
        <f t="shared" si="216"/>
        <v>105077</v>
      </c>
      <c r="CD368" s="4">
        <f t="shared" si="211"/>
        <v>25677</v>
      </c>
      <c r="CE368" s="4">
        <f t="shared" si="212"/>
        <v>18134</v>
      </c>
      <c r="CF368" s="4">
        <f t="shared" si="213"/>
        <v>9032</v>
      </c>
      <c r="CG368" s="4">
        <f t="shared" si="174"/>
        <v>6611</v>
      </c>
      <c r="CH368" s="4">
        <f t="shared" si="175"/>
        <v>6009</v>
      </c>
      <c r="CZ368" s="70">
        <v>41214</v>
      </c>
      <c r="DA368" s="5">
        <f t="shared" si="205"/>
        <v>12625.25</v>
      </c>
      <c r="DB368" s="5">
        <f t="shared" si="171"/>
        <v>12327.166666666666</v>
      </c>
      <c r="DC368" s="72">
        <f t="shared" si="206"/>
        <v>9258</v>
      </c>
    </row>
    <row r="369" spans="2:107" x14ac:dyDescent="0.3">
      <c r="B369" s="46">
        <v>41244</v>
      </c>
      <c r="C369" t="s">
        <v>442</v>
      </c>
      <c r="D369" s="4">
        <v>60</v>
      </c>
      <c r="E369" s="4">
        <v>247</v>
      </c>
      <c r="F369" s="4">
        <v>485</v>
      </c>
      <c r="G369" s="4">
        <v>61</v>
      </c>
      <c r="H369" s="4">
        <v>2017</v>
      </c>
      <c r="I369" s="4">
        <v>317</v>
      </c>
      <c r="J369" s="4">
        <v>53</v>
      </c>
      <c r="K369" s="4">
        <v>20</v>
      </c>
      <c r="L369" s="4">
        <v>458</v>
      </c>
      <c r="M369" s="4">
        <v>210</v>
      </c>
      <c r="N369" s="4">
        <v>195</v>
      </c>
      <c r="O369" s="4">
        <v>487</v>
      </c>
      <c r="P369" s="4">
        <v>262</v>
      </c>
      <c r="Q369" s="4">
        <v>94</v>
      </c>
      <c r="R369" s="4">
        <v>62</v>
      </c>
      <c r="S369" s="4">
        <v>122</v>
      </c>
      <c r="T369" s="4">
        <v>51</v>
      </c>
      <c r="U369" s="4">
        <v>64</v>
      </c>
      <c r="V369" s="4">
        <v>41</v>
      </c>
      <c r="W369" s="4">
        <v>145</v>
      </c>
      <c r="X369" s="4">
        <v>105</v>
      </c>
      <c r="Y369" s="4">
        <v>164</v>
      </c>
      <c r="Z369" s="4">
        <v>130</v>
      </c>
      <c r="AA369" s="4">
        <v>30</v>
      </c>
      <c r="AB369" s="4">
        <v>151</v>
      </c>
      <c r="AC369" s="4">
        <v>239</v>
      </c>
      <c r="AD369" s="4">
        <v>63</v>
      </c>
      <c r="AE369" s="4">
        <v>303</v>
      </c>
      <c r="AF369" s="4">
        <v>19</v>
      </c>
      <c r="AG369" s="4">
        <v>162</v>
      </c>
      <c r="AH369" s="4">
        <v>94</v>
      </c>
      <c r="AI369" s="4">
        <v>238</v>
      </c>
      <c r="AJ369" s="4">
        <v>188</v>
      </c>
      <c r="AK369" s="4">
        <v>37</v>
      </c>
      <c r="AL369" s="4">
        <v>137</v>
      </c>
      <c r="AM369" s="4">
        <v>95</v>
      </c>
      <c r="AN369" s="4">
        <v>1516</v>
      </c>
      <c r="AO369" s="4">
        <v>175</v>
      </c>
      <c r="AP369" s="4">
        <v>14</v>
      </c>
      <c r="AQ369" s="4">
        <v>82</v>
      </c>
      <c r="AR369" s="4">
        <v>25</v>
      </c>
      <c r="AS369" s="4">
        <v>97</v>
      </c>
      <c r="AT369" s="4">
        <v>699</v>
      </c>
      <c r="AU369" s="4">
        <v>249</v>
      </c>
      <c r="AV369" s="4">
        <v>15</v>
      </c>
      <c r="AW369" s="4">
        <v>208</v>
      </c>
      <c r="AX369" s="4">
        <v>1</v>
      </c>
      <c r="AY369" s="4">
        <v>12</v>
      </c>
      <c r="AZ369" s="4">
        <v>102</v>
      </c>
      <c r="BA369" s="4">
        <v>41</v>
      </c>
      <c r="BB369" s="4">
        <v>22</v>
      </c>
      <c r="BC369" s="4">
        <v>13</v>
      </c>
      <c r="BD369" s="4">
        <v>111</v>
      </c>
      <c r="BE369" s="4">
        <v>0</v>
      </c>
      <c r="BF369" s="4">
        <v>0</v>
      </c>
      <c r="BG369" s="4">
        <v>0</v>
      </c>
      <c r="BH369" s="4">
        <v>1</v>
      </c>
      <c r="BI369" s="4">
        <v>48</v>
      </c>
      <c r="BJ369" s="4">
        <v>1</v>
      </c>
      <c r="BK369" s="4">
        <v>9</v>
      </c>
      <c r="BL369" s="4">
        <v>0</v>
      </c>
      <c r="BM369" s="4">
        <v>0</v>
      </c>
      <c r="BN369" s="4">
        <v>0</v>
      </c>
      <c r="BO369" s="4">
        <f t="shared" si="199"/>
        <v>183</v>
      </c>
      <c r="BP369" s="4">
        <v>70</v>
      </c>
      <c r="BQ369" s="4">
        <f t="shared" si="200"/>
        <v>567</v>
      </c>
      <c r="BR369" s="27">
        <v>11684</v>
      </c>
      <c r="BS369" s="4">
        <f t="shared" si="177"/>
        <v>11684</v>
      </c>
      <c r="BT369" s="3">
        <v>0</v>
      </c>
      <c r="BU369" s="29">
        <v>41272</v>
      </c>
      <c r="BW369" s="4">
        <f t="shared" si="214"/>
        <v>147674</v>
      </c>
      <c r="BX369" s="22">
        <f t="shared" si="215"/>
        <v>-1.8992513269515676E-2</v>
      </c>
      <c r="BY369" s="202">
        <v>2623</v>
      </c>
      <c r="BZ369" s="202">
        <f t="shared" si="210"/>
        <v>9061</v>
      </c>
      <c r="CA369" s="202">
        <f t="shared" si="216"/>
        <v>106298</v>
      </c>
      <c r="CD369" s="4">
        <f t="shared" si="211"/>
        <v>25619</v>
      </c>
      <c r="CE369" s="4">
        <f t="shared" si="212"/>
        <v>18166</v>
      </c>
      <c r="CF369" s="4">
        <f t="shared" si="213"/>
        <v>8981</v>
      </c>
      <c r="CG369" s="4">
        <f t="shared" si="174"/>
        <v>6601</v>
      </c>
      <c r="CH369" s="4">
        <f t="shared" si="175"/>
        <v>5999</v>
      </c>
      <c r="CZ369" s="70">
        <v>41244</v>
      </c>
      <c r="DA369" s="5">
        <f t="shared" si="205"/>
        <v>12714.111111111111</v>
      </c>
      <c r="DB369" s="5">
        <f t="shared" si="171"/>
        <v>12306.166666666666</v>
      </c>
      <c r="DC369" s="72">
        <f t="shared" si="206"/>
        <v>11684</v>
      </c>
    </row>
    <row r="370" spans="2:107" x14ac:dyDescent="0.3">
      <c r="B370" s="46">
        <v>41275</v>
      </c>
      <c r="C370" t="s">
        <v>443</v>
      </c>
      <c r="D370" s="4">
        <v>55</v>
      </c>
      <c r="E370" s="4">
        <v>204</v>
      </c>
      <c r="F370" s="4">
        <v>434</v>
      </c>
      <c r="G370" s="4">
        <v>40</v>
      </c>
      <c r="H370" s="4">
        <v>1778</v>
      </c>
      <c r="I370" s="4">
        <v>294</v>
      </c>
      <c r="J370" s="4">
        <v>48</v>
      </c>
      <c r="K370" s="4">
        <v>17</v>
      </c>
      <c r="L370" s="4">
        <v>356</v>
      </c>
      <c r="M370" s="4">
        <v>192</v>
      </c>
      <c r="N370" s="4">
        <v>190</v>
      </c>
      <c r="O370" s="4">
        <v>368</v>
      </c>
      <c r="P370" s="4">
        <v>198</v>
      </c>
      <c r="Q370" s="4">
        <v>90</v>
      </c>
      <c r="R370" s="4">
        <v>46</v>
      </c>
      <c r="S370" s="4">
        <v>122</v>
      </c>
      <c r="T370" s="4">
        <v>54</v>
      </c>
      <c r="U370" s="4">
        <v>66</v>
      </c>
      <c r="V370" s="4">
        <v>30</v>
      </c>
      <c r="W370" s="4">
        <v>80</v>
      </c>
      <c r="X370" s="4">
        <v>100</v>
      </c>
      <c r="Y370" s="4">
        <v>160</v>
      </c>
      <c r="Z370" s="4">
        <v>125</v>
      </c>
      <c r="AA370" s="4">
        <v>30</v>
      </c>
      <c r="AB370" s="4">
        <v>135</v>
      </c>
      <c r="AC370" s="4">
        <v>190</v>
      </c>
      <c r="AD370" s="4">
        <v>47</v>
      </c>
      <c r="AE370" s="4">
        <v>248</v>
      </c>
      <c r="AF370" s="4">
        <v>26</v>
      </c>
      <c r="AG370" s="4">
        <v>104</v>
      </c>
      <c r="AH370" s="4">
        <v>103</v>
      </c>
      <c r="AI370" s="4">
        <v>247</v>
      </c>
      <c r="AJ370" s="4">
        <v>166</v>
      </c>
      <c r="AK370" s="4">
        <v>31</v>
      </c>
      <c r="AL370" s="4">
        <v>129</v>
      </c>
      <c r="AM370" s="4">
        <v>70</v>
      </c>
      <c r="AN370" s="4">
        <v>1345</v>
      </c>
      <c r="AO370" s="4">
        <v>137</v>
      </c>
      <c r="AP370" s="4">
        <v>13</v>
      </c>
      <c r="AQ370" s="4">
        <v>75</v>
      </c>
      <c r="AR370" s="4">
        <v>18</v>
      </c>
      <c r="AS370" s="4">
        <v>102</v>
      </c>
      <c r="AT370" s="4">
        <v>582</v>
      </c>
      <c r="AU370" s="4">
        <v>187</v>
      </c>
      <c r="AV370" s="4">
        <v>16</v>
      </c>
      <c r="AW370" s="4">
        <v>197</v>
      </c>
      <c r="AX370" s="4">
        <v>2</v>
      </c>
      <c r="AY370" s="4">
        <v>17</v>
      </c>
      <c r="AZ370" s="4">
        <v>81</v>
      </c>
      <c r="BA370" s="4">
        <v>38</v>
      </c>
      <c r="BB370" s="4">
        <v>19</v>
      </c>
      <c r="BC370" s="4">
        <v>10</v>
      </c>
      <c r="BD370" s="4">
        <v>67</v>
      </c>
      <c r="BE370" s="4">
        <v>0</v>
      </c>
      <c r="BF370" s="4">
        <v>0</v>
      </c>
      <c r="BG370" s="4">
        <v>0</v>
      </c>
      <c r="BH370" s="4">
        <v>1</v>
      </c>
      <c r="BI370" s="4">
        <v>18</v>
      </c>
      <c r="BJ370" s="4">
        <v>0</v>
      </c>
      <c r="BK370" s="4">
        <v>3</v>
      </c>
      <c r="BL370" s="4">
        <v>0</v>
      </c>
      <c r="BM370" s="4">
        <v>0</v>
      </c>
      <c r="BN370" s="4">
        <v>1</v>
      </c>
      <c r="BO370" s="4">
        <f t="shared" si="199"/>
        <v>100</v>
      </c>
      <c r="BP370" s="4">
        <v>50</v>
      </c>
      <c r="BQ370" s="4">
        <f t="shared" si="200"/>
        <v>361</v>
      </c>
      <c r="BR370" s="27">
        <v>9913</v>
      </c>
      <c r="BS370" s="4">
        <f t="shared" si="177"/>
        <v>9913</v>
      </c>
      <c r="BT370" s="3">
        <v>0</v>
      </c>
      <c r="BU370" s="29">
        <v>41300</v>
      </c>
      <c r="BW370" s="4">
        <f t="shared" si="214"/>
        <v>148360</v>
      </c>
      <c r="BX370" s="22">
        <f t="shared" si="215"/>
        <v>1.569132185009714E-2</v>
      </c>
      <c r="BY370" s="202">
        <v>2237</v>
      </c>
      <c r="BZ370" s="202">
        <f t="shared" si="210"/>
        <v>7676</v>
      </c>
      <c r="CA370" s="202">
        <f t="shared" si="216"/>
        <v>106463</v>
      </c>
      <c r="CD370" s="4">
        <f t="shared" si="211"/>
        <v>25757</v>
      </c>
      <c r="CE370" s="4">
        <f t="shared" si="212"/>
        <v>18344</v>
      </c>
      <c r="CF370" s="4">
        <f t="shared" si="213"/>
        <v>9051</v>
      </c>
      <c r="CG370" s="4">
        <f t="shared" si="174"/>
        <v>6627</v>
      </c>
      <c r="CH370" s="4">
        <f t="shared" si="175"/>
        <v>5989</v>
      </c>
      <c r="CZ370" s="70">
        <v>41275</v>
      </c>
      <c r="DA370" s="5">
        <f t="shared" si="205"/>
        <v>12656.916666666666</v>
      </c>
      <c r="DB370" s="5">
        <f t="shared" si="171"/>
        <v>12363.333333333334</v>
      </c>
      <c r="DC370" s="72">
        <f t="shared" si="206"/>
        <v>9913</v>
      </c>
    </row>
    <row r="371" spans="2:107" x14ac:dyDescent="0.3">
      <c r="B371" s="49">
        <v>41306</v>
      </c>
      <c r="C371" t="s">
        <v>444</v>
      </c>
      <c r="D371" s="4">
        <v>66</v>
      </c>
      <c r="E371" s="4">
        <v>220</v>
      </c>
      <c r="F371" s="4">
        <v>468</v>
      </c>
      <c r="G371" s="4">
        <v>62</v>
      </c>
      <c r="H371" s="4">
        <v>1874</v>
      </c>
      <c r="I371" s="4">
        <v>323</v>
      </c>
      <c r="J371" s="4">
        <v>53</v>
      </c>
      <c r="K371" s="4">
        <v>15</v>
      </c>
      <c r="L371" s="4">
        <v>390</v>
      </c>
      <c r="M371" s="4">
        <v>192</v>
      </c>
      <c r="N371" s="4">
        <v>203</v>
      </c>
      <c r="O371" s="4">
        <v>443</v>
      </c>
      <c r="P371" s="4">
        <v>230</v>
      </c>
      <c r="Q371" s="4">
        <v>100</v>
      </c>
      <c r="R371" s="4">
        <v>77</v>
      </c>
      <c r="S371" s="4">
        <v>121</v>
      </c>
      <c r="T371" s="4">
        <v>58</v>
      </c>
      <c r="U371" s="4">
        <v>49</v>
      </c>
      <c r="V371" s="4">
        <v>45</v>
      </c>
      <c r="W371" s="4">
        <v>96</v>
      </c>
      <c r="X371" s="4">
        <v>92</v>
      </c>
      <c r="Y371" s="4">
        <v>165</v>
      </c>
      <c r="Z371" s="4">
        <v>111</v>
      </c>
      <c r="AA371" s="4">
        <v>26</v>
      </c>
      <c r="AB371" s="4">
        <v>143</v>
      </c>
      <c r="AC371" s="4">
        <v>211</v>
      </c>
      <c r="AD371" s="4">
        <v>51</v>
      </c>
      <c r="AE371" s="4">
        <v>237</v>
      </c>
      <c r="AF371" s="4">
        <v>20</v>
      </c>
      <c r="AG371" s="4">
        <v>114</v>
      </c>
      <c r="AH371" s="4">
        <v>92</v>
      </c>
      <c r="AI371" s="4">
        <v>193</v>
      </c>
      <c r="AJ371" s="4">
        <v>160</v>
      </c>
      <c r="AK371" s="4">
        <v>40</v>
      </c>
      <c r="AL371" s="4">
        <v>165</v>
      </c>
      <c r="AM371" s="4">
        <v>80</v>
      </c>
      <c r="AN371" s="4">
        <v>1529</v>
      </c>
      <c r="AO371" s="4">
        <v>137</v>
      </c>
      <c r="AP371" s="4">
        <v>12</v>
      </c>
      <c r="AQ371" s="4">
        <v>75</v>
      </c>
      <c r="AR371" s="4">
        <v>25</v>
      </c>
      <c r="AS371" s="4">
        <v>94</v>
      </c>
      <c r="AT371" s="4">
        <v>624</v>
      </c>
      <c r="AU371" s="4">
        <v>240</v>
      </c>
      <c r="AV371" s="4">
        <v>12</v>
      </c>
      <c r="AW371" s="4">
        <v>195</v>
      </c>
      <c r="AX371" s="4">
        <v>0</v>
      </c>
      <c r="AY371" s="4">
        <v>16</v>
      </c>
      <c r="AZ371" s="4">
        <v>108</v>
      </c>
      <c r="BA371" s="4">
        <v>38</v>
      </c>
      <c r="BB371" s="4">
        <v>23</v>
      </c>
      <c r="BC371" s="4">
        <v>3</v>
      </c>
      <c r="BD371" s="4">
        <v>68</v>
      </c>
      <c r="BE371" s="4">
        <v>0</v>
      </c>
      <c r="BF371" s="4">
        <v>0</v>
      </c>
      <c r="BG371" s="4">
        <v>0</v>
      </c>
      <c r="BH371" s="4">
        <v>1</v>
      </c>
      <c r="BI371" s="4">
        <v>26</v>
      </c>
      <c r="BJ371" s="4">
        <v>1</v>
      </c>
      <c r="BK371" s="4">
        <v>8</v>
      </c>
      <c r="BL371" s="4">
        <v>1</v>
      </c>
      <c r="BM371" s="4">
        <v>0</v>
      </c>
      <c r="BN371" s="4">
        <v>0</v>
      </c>
      <c r="BO371" s="4">
        <f t="shared" si="199"/>
        <v>108</v>
      </c>
      <c r="BP371" s="4">
        <v>52</v>
      </c>
      <c r="BQ371" s="4">
        <f t="shared" si="200"/>
        <v>370</v>
      </c>
      <c r="BR371" s="27">
        <v>10643</v>
      </c>
      <c r="BS371" s="4">
        <f t="shared" si="177"/>
        <v>10643</v>
      </c>
      <c r="BT371" s="3">
        <v>0</v>
      </c>
      <c r="BU371" s="29">
        <v>41328</v>
      </c>
      <c r="BW371" s="4">
        <f t="shared" si="214"/>
        <v>148388</v>
      </c>
      <c r="BX371" s="22">
        <f t="shared" si="215"/>
        <v>2.0227438362003802E-2</v>
      </c>
      <c r="BY371" s="202">
        <v>2671</v>
      </c>
      <c r="BZ371" s="202">
        <f t="shared" si="210"/>
        <v>7972</v>
      </c>
      <c r="CA371" s="202">
        <f t="shared" si="216"/>
        <v>108702</v>
      </c>
      <c r="CD371" s="4">
        <f t="shared" si="211"/>
        <v>25830</v>
      </c>
      <c r="CE371" s="4">
        <f t="shared" si="212"/>
        <v>18512</v>
      </c>
      <c r="CF371" s="4">
        <f t="shared" si="213"/>
        <v>9001</v>
      </c>
      <c r="CG371" s="4">
        <f t="shared" si="174"/>
        <v>6606</v>
      </c>
      <c r="CH371" s="4">
        <f t="shared" si="175"/>
        <v>5968</v>
      </c>
      <c r="CZ371" s="70">
        <v>41306</v>
      </c>
      <c r="DA371" s="5">
        <f t="shared" si="205"/>
        <v>12670.722222222223</v>
      </c>
      <c r="DB371" s="5">
        <f t="shared" si="171"/>
        <v>12365.666666666666</v>
      </c>
      <c r="DC371" s="72">
        <f t="shared" si="206"/>
        <v>10643</v>
      </c>
    </row>
    <row r="372" spans="2:107" x14ac:dyDescent="0.3">
      <c r="B372" s="49">
        <v>41334</v>
      </c>
      <c r="C372" t="s">
        <v>445</v>
      </c>
      <c r="D372" s="4">
        <v>96</v>
      </c>
      <c r="E372" s="4">
        <v>275</v>
      </c>
      <c r="F372" s="4">
        <v>581</v>
      </c>
      <c r="G372" s="4">
        <v>82</v>
      </c>
      <c r="H372" s="4">
        <v>2447</v>
      </c>
      <c r="I372" s="4">
        <v>385</v>
      </c>
      <c r="J372" s="4">
        <v>72</v>
      </c>
      <c r="K372" s="4">
        <v>15</v>
      </c>
      <c r="L372" s="4">
        <v>474</v>
      </c>
      <c r="M372" s="4">
        <v>266</v>
      </c>
      <c r="N372" s="4">
        <v>259</v>
      </c>
      <c r="O372" s="4">
        <v>518</v>
      </c>
      <c r="P372" s="4">
        <v>252</v>
      </c>
      <c r="Q372" s="4">
        <v>139</v>
      </c>
      <c r="R372" s="4">
        <v>74</v>
      </c>
      <c r="S372" s="4">
        <v>132</v>
      </c>
      <c r="T372" s="4">
        <v>78</v>
      </c>
      <c r="U372" s="4">
        <v>90</v>
      </c>
      <c r="V372" s="4">
        <v>35</v>
      </c>
      <c r="W372" s="4">
        <v>117</v>
      </c>
      <c r="X372" s="4">
        <v>109</v>
      </c>
      <c r="Y372" s="4">
        <v>184</v>
      </c>
      <c r="Z372" s="4">
        <v>173</v>
      </c>
      <c r="AA372" s="4">
        <v>30</v>
      </c>
      <c r="AB372" s="4">
        <v>181</v>
      </c>
      <c r="AC372" s="4">
        <v>273</v>
      </c>
      <c r="AD372" s="4">
        <v>62</v>
      </c>
      <c r="AE372" s="4">
        <v>330</v>
      </c>
      <c r="AF372" s="4">
        <v>27</v>
      </c>
      <c r="AG372" s="4">
        <v>115</v>
      </c>
      <c r="AH372" s="4">
        <v>126</v>
      </c>
      <c r="AI372" s="4">
        <v>272</v>
      </c>
      <c r="AJ372" s="4">
        <v>201</v>
      </c>
      <c r="AK372" s="4">
        <v>51</v>
      </c>
      <c r="AL372" s="4">
        <v>210</v>
      </c>
      <c r="AM372" s="4">
        <v>136</v>
      </c>
      <c r="AN372" s="4">
        <v>1914</v>
      </c>
      <c r="AO372" s="4">
        <v>182</v>
      </c>
      <c r="AP372" s="4">
        <v>12</v>
      </c>
      <c r="AQ372" s="4">
        <v>107</v>
      </c>
      <c r="AR372" s="4">
        <v>39</v>
      </c>
      <c r="AS372" s="4">
        <v>143</v>
      </c>
      <c r="AT372" s="4">
        <v>845</v>
      </c>
      <c r="AU372" s="4">
        <v>304</v>
      </c>
      <c r="AV372" s="4">
        <v>15</v>
      </c>
      <c r="AW372" s="4">
        <v>229</v>
      </c>
      <c r="AX372" s="4">
        <v>1</v>
      </c>
      <c r="AY372" s="4">
        <v>13</v>
      </c>
      <c r="AZ372" s="4">
        <v>115</v>
      </c>
      <c r="BA372" s="4">
        <v>76</v>
      </c>
      <c r="BB372" s="4">
        <v>18</v>
      </c>
      <c r="BC372" s="4">
        <v>9</v>
      </c>
      <c r="BD372" s="4">
        <v>80</v>
      </c>
      <c r="BE372" s="4">
        <v>0</v>
      </c>
      <c r="BF372" s="4">
        <v>0</v>
      </c>
      <c r="BG372" s="4">
        <v>0</v>
      </c>
      <c r="BH372" s="4">
        <v>1</v>
      </c>
      <c r="BI372" s="4">
        <v>28</v>
      </c>
      <c r="BJ372" s="4">
        <v>0</v>
      </c>
      <c r="BK372" s="4">
        <v>2</v>
      </c>
      <c r="BL372" s="4">
        <v>0</v>
      </c>
      <c r="BM372" s="4">
        <v>0</v>
      </c>
      <c r="BN372" s="4">
        <v>0</v>
      </c>
      <c r="BO372" s="4">
        <f t="shared" si="199"/>
        <v>120</v>
      </c>
      <c r="BP372" s="4">
        <v>52</v>
      </c>
      <c r="BQ372" s="4">
        <f t="shared" si="200"/>
        <v>516</v>
      </c>
      <c r="BR372" s="27">
        <v>13568</v>
      </c>
      <c r="BS372" s="4">
        <f t="shared" si="177"/>
        <v>13568</v>
      </c>
      <c r="BT372" s="3">
        <v>0</v>
      </c>
      <c r="BU372" s="29">
        <v>41363</v>
      </c>
      <c r="BW372" s="4">
        <f t="shared" si="214"/>
        <v>148414</v>
      </c>
      <c r="BX372" s="22">
        <f t="shared" si="215"/>
        <v>1.1077199771098556E-2</v>
      </c>
      <c r="BY372" s="202">
        <v>5527</v>
      </c>
      <c r="BZ372" s="202">
        <f t="shared" ref="BZ372:BZ377" si="217">BR372-BY372</f>
        <v>8041</v>
      </c>
      <c r="CA372" s="202">
        <f t="shared" si="216"/>
        <v>107652</v>
      </c>
      <c r="CD372" s="4">
        <f t="shared" ref="CD372:CD377" si="218">SUM(H361:H372)</f>
        <v>25940</v>
      </c>
      <c r="CE372" s="4">
        <f t="shared" ref="CE372:CE377" si="219">SUM(AN361:AN372)</f>
        <v>18689</v>
      </c>
      <c r="CF372" s="4">
        <f t="shared" ref="CF372:CF377" si="220">SUM(AT361:AT372)</f>
        <v>9021</v>
      </c>
      <c r="CG372" s="4">
        <f t="shared" si="174"/>
        <v>6577</v>
      </c>
      <c r="CH372" s="4">
        <f t="shared" si="175"/>
        <v>5853</v>
      </c>
      <c r="CZ372" s="70">
        <v>41334</v>
      </c>
      <c r="DA372" s="5">
        <f t="shared" si="205"/>
        <v>12755.5</v>
      </c>
      <c r="DB372" s="5">
        <f t="shared" si="171"/>
        <v>12367.833333333334</v>
      </c>
      <c r="DC372" s="72">
        <f t="shared" si="206"/>
        <v>13568</v>
      </c>
    </row>
    <row r="373" spans="2:107" x14ac:dyDescent="0.3">
      <c r="B373" s="46">
        <v>41365</v>
      </c>
      <c r="C373" t="s">
        <v>446</v>
      </c>
      <c r="D373" s="4">
        <v>40</v>
      </c>
      <c r="E373" s="4">
        <v>229</v>
      </c>
      <c r="F373" s="4">
        <v>427</v>
      </c>
      <c r="G373" s="4">
        <v>48</v>
      </c>
      <c r="H373" s="4">
        <v>1943</v>
      </c>
      <c r="I373" s="4">
        <v>287</v>
      </c>
      <c r="J373" s="4">
        <v>48</v>
      </c>
      <c r="K373" s="4">
        <v>12</v>
      </c>
      <c r="L373" s="4">
        <v>431</v>
      </c>
      <c r="M373" s="4">
        <v>184</v>
      </c>
      <c r="N373" s="4">
        <v>197</v>
      </c>
      <c r="O373" s="4">
        <v>467</v>
      </c>
      <c r="P373" s="4">
        <v>233</v>
      </c>
      <c r="Q373" s="4">
        <v>100</v>
      </c>
      <c r="R373" s="4">
        <v>64</v>
      </c>
      <c r="S373" s="4">
        <v>130</v>
      </c>
      <c r="T373" s="4">
        <v>48</v>
      </c>
      <c r="U373" s="4">
        <v>70</v>
      </c>
      <c r="V373" s="4">
        <v>30</v>
      </c>
      <c r="W373" s="4">
        <v>82</v>
      </c>
      <c r="X373" s="4">
        <v>85</v>
      </c>
      <c r="Y373" s="4">
        <v>168</v>
      </c>
      <c r="Z373" s="4">
        <v>128</v>
      </c>
      <c r="AA373" s="4">
        <v>42</v>
      </c>
      <c r="AB373" s="4">
        <v>144</v>
      </c>
      <c r="AC373" s="4">
        <v>181</v>
      </c>
      <c r="AD373" s="4">
        <v>64</v>
      </c>
      <c r="AE373" s="4">
        <v>266</v>
      </c>
      <c r="AF373" s="4">
        <v>21</v>
      </c>
      <c r="AG373" s="4">
        <v>106</v>
      </c>
      <c r="AH373" s="4">
        <v>80</v>
      </c>
      <c r="AI373" s="4">
        <v>241</v>
      </c>
      <c r="AJ373" s="4">
        <v>136</v>
      </c>
      <c r="AK373" s="4">
        <v>41</v>
      </c>
      <c r="AL373" s="4">
        <v>154</v>
      </c>
      <c r="AM373" s="4">
        <v>80</v>
      </c>
      <c r="AN373" s="4">
        <v>1457</v>
      </c>
      <c r="AO373" s="4">
        <v>136</v>
      </c>
      <c r="AP373" s="4">
        <v>20</v>
      </c>
      <c r="AQ373" s="4">
        <v>89</v>
      </c>
      <c r="AR373" s="4">
        <v>39</v>
      </c>
      <c r="AS373" s="4">
        <v>98</v>
      </c>
      <c r="AT373" s="4">
        <v>626</v>
      </c>
      <c r="AU373" s="4">
        <v>222</v>
      </c>
      <c r="AV373" s="4">
        <v>17</v>
      </c>
      <c r="AW373" s="4">
        <v>170</v>
      </c>
      <c r="AX373" s="4">
        <v>1</v>
      </c>
      <c r="AY373" s="4">
        <v>14</v>
      </c>
      <c r="AZ373" s="4">
        <v>109</v>
      </c>
      <c r="BA373" s="4">
        <v>40</v>
      </c>
      <c r="BB373" s="4">
        <v>26</v>
      </c>
      <c r="BC373" s="4">
        <v>10</v>
      </c>
      <c r="BD373" s="4">
        <v>87</v>
      </c>
      <c r="BE373" s="4">
        <v>0</v>
      </c>
      <c r="BF373" s="4">
        <v>0</v>
      </c>
      <c r="BG373" s="4">
        <v>0</v>
      </c>
      <c r="BH373" s="4">
        <v>0</v>
      </c>
      <c r="BI373" s="4">
        <v>25</v>
      </c>
      <c r="BJ373" s="4">
        <v>0</v>
      </c>
      <c r="BK373" s="4">
        <v>4</v>
      </c>
      <c r="BL373" s="4">
        <v>3</v>
      </c>
      <c r="BM373" s="4">
        <v>0</v>
      </c>
      <c r="BN373" s="4">
        <v>2</v>
      </c>
      <c r="BO373" s="4">
        <f t="shared" si="199"/>
        <v>131</v>
      </c>
      <c r="BP373" s="4">
        <v>43</v>
      </c>
      <c r="BQ373" s="4">
        <f t="shared" si="200"/>
        <v>396</v>
      </c>
      <c r="BR373" s="27">
        <v>10641</v>
      </c>
      <c r="BS373" s="4">
        <f t="shared" si="177"/>
        <v>10641</v>
      </c>
      <c r="BT373" s="3">
        <v>0</v>
      </c>
      <c r="BU373" s="29">
        <v>41391</v>
      </c>
      <c r="BW373" s="4">
        <f t="shared" ref="BW373:BW378" si="221">SUM(BR362:BR373)</f>
        <v>148749</v>
      </c>
      <c r="BX373" s="22">
        <f t="shared" si="215"/>
        <v>3.2190687669141571E-2</v>
      </c>
      <c r="BY373" s="202">
        <v>4773</v>
      </c>
      <c r="BZ373" s="202">
        <f t="shared" si="217"/>
        <v>5868</v>
      </c>
      <c r="CA373" s="202">
        <f t="shared" si="216"/>
        <v>106060</v>
      </c>
      <c r="CD373" s="4">
        <f t="shared" si="218"/>
        <v>26187</v>
      </c>
      <c r="CE373" s="4">
        <f t="shared" si="219"/>
        <v>18844</v>
      </c>
      <c r="CF373" s="4">
        <f t="shared" si="220"/>
        <v>9013</v>
      </c>
      <c r="CG373" s="4">
        <f t="shared" si="174"/>
        <v>6478</v>
      </c>
      <c r="CH373" s="4">
        <f t="shared" si="175"/>
        <v>5925</v>
      </c>
      <c r="CZ373" s="70">
        <v>41365</v>
      </c>
      <c r="DA373" s="5">
        <f t="shared" si="205"/>
        <v>12759.833333333334</v>
      </c>
      <c r="DB373" s="5">
        <f t="shared" si="171"/>
        <v>12395.75</v>
      </c>
      <c r="DC373" s="72">
        <f t="shared" si="206"/>
        <v>10641</v>
      </c>
    </row>
    <row r="374" spans="2:107" x14ac:dyDescent="0.3">
      <c r="B374" s="46">
        <v>41395</v>
      </c>
      <c r="C374" t="s">
        <v>447</v>
      </c>
      <c r="D374" s="4">
        <v>49</v>
      </c>
      <c r="E374" s="4">
        <v>254</v>
      </c>
      <c r="F374" s="4">
        <v>470</v>
      </c>
      <c r="G374" s="4">
        <v>55</v>
      </c>
      <c r="H374" s="4">
        <v>1837</v>
      </c>
      <c r="I374" s="4">
        <v>333</v>
      </c>
      <c r="J374" s="4">
        <v>34</v>
      </c>
      <c r="K374" s="4">
        <v>9</v>
      </c>
      <c r="L374" s="4">
        <v>403</v>
      </c>
      <c r="M374" s="4">
        <v>206</v>
      </c>
      <c r="N374" s="4">
        <v>183</v>
      </c>
      <c r="O374" s="4">
        <v>414</v>
      </c>
      <c r="P374" s="4">
        <v>225</v>
      </c>
      <c r="Q374" s="4">
        <v>75</v>
      </c>
      <c r="R374" s="4">
        <v>62</v>
      </c>
      <c r="S374" s="4">
        <v>92</v>
      </c>
      <c r="T374" s="4">
        <v>48</v>
      </c>
      <c r="U374" s="4">
        <v>66</v>
      </c>
      <c r="V374" s="4">
        <v>34</v>
      </c>
      <c r="W374" s="4">
        <v>108</v>
      </c>
      <c r="X374" s="4">
        <v>99</v>
      </c>
      <c r="Y374" s="4">
        <v>166</v>
      </c>
      <c r="Z374" s="4">
        <v>148</v>
      </c>
      <c r="AA374" s="4">
        <v>26</v>
      </c>
      <c r="AB374" s="4">
        <v>121</v>
      </c>
      <c r="AC374" s="4">
        <v>185</v>
      </c>
      <c r="AD374" s="4">
        <v>50</v>
      </c>
      <c r="AE374" s="4">
        <v>241</v>
      </c>
      <c r="AF374" s="4">
        <v>19</v>
      </c>
      <c r="AG374" s="4">
        <v>89</v>
      </c>
      <c r="AH374" s="4">
        <v>78</v>
      </c>
      <c r="AI374" s="4">
        <v>217</v>
      </c>
      <c r="AJ374" s="4">
        <v>141</v>
      </c>
      <c r="AK374" s="4">
        <v>38</v>
      </c>
      <c r="AL374" s="4">
        <v>128</v>
      </c>
      <c r="AM374" s="4">
        <v>94</v>
      </c>
      <c r="AN374" s="4">
        <v>1327</v>
      </c>
      <c r="AO374" s="4">
        <v>144</v>
      </c>
      <c r="AP374" s="4">
        <v>12</v>
      </c>
      <c r="AQ374" s="4">
        <v>74</v>
      </c>
      <c r="AR374" s="4">
        <v>30</v>
      </c>
      <c r="AS374" s="4">
        <v>137</v>
      </c>
      <c r="AT374" s="4">
        <v>588</v>
      </c>
      <c r="AU374" s="4">
        <v>225</v>
      </c>
      <c r="AV374" s="4">
        <v>22</v>
      </c>
      <c r="AW374" s="4">
        <v>221</v>
      </c>
      <c r="AX374" s="4">
        <v>0</v>
      </c>
      <c r="AY374" s="4">
        <v>19</v>
      </c>
      <c r="AZ374" s="4">
        <v>84</v>
      </c>
      <c r="BA374" s="4">
        <v>36</v>
      </c>
      <c r="BB374" s="4">
        <v>17</v>
      </c>
      <c r="BC374" s="4">
        <v>12</v>
      </c>
      <c r="BD374" s="4">
        <v>74</v>
      </c>
      <c r="BE374" s="4">
        <v>0</v>
      </c>
      <c r="BF374" s="4">
        <v>0</v>
      </c>
      <c r="BG374" s="4">
        <v>0</v>
      </c>
      <c r="BH374" s="4">
        <v>0</v>
      </c>
      <c r="BI374" s="4">
        <v>25</v>
      </c>
      <c r="BJ374" s="4">
        <v>0</v>
      </c>
      <c r="BK374" s="4">
        <v>6</v>
      </c>
      <c r="BL374" s="4">
        <v>1</v>
      </c>
      <c r="BM374" s="4">
        <v>1</v>
      </c>
      <c r="BN374" s="4">
        <v>0</v>
      </c>
      <c r="BO374" s="4">
        <f t="shared" si="199"/>
        <v>119</v>
      </c>
      <c r="BP374" s="4">
        <v>43</v>
      </c>
      <c r="BQ374" s="4">
        <f t="shared" si="200"/>
        <v>360</v>
      </c>
      <c r="BR374" s="27">
        <v>10255</v>
      </c>
      <c r="BS374" s="4">
        <f t="shared" si="177"/>
        <v>10255</v>
      </c>
      <c r="BT374" s="3">
        <v>0</v>
      </c>
      <c r="BU374" s="29">
        <v>41419</v>
      </c>
      <c r="BW374" s="4">
        <f t="shared" si="221"/>
        <v>148735</v>
      </c>
      <c r="BX374" s="22">
        <f t="shared" ref="BX374:BX379" si="222">(BW374/BW362)-1</f>
        <v>3.1721258029161703E-2</v>
      </c>
      <c r="BY374" s="202">
        <v>6450</v>
      </c>
      <c r="BZ374" s="202">
        <f t="shared" si="217"/>
        <v>3805</v>
      </c>
      <c r="CA374" s="202">
        <f t="shared" ref="CA374:CA379" si="223">SUM(BZ363:BZ374)</f>
        <v>102723</v>
      </c>
      <c r="CD374" s="4">
        <f t="shared" si="218"/>
        <v>26192</v>
      </c>
      <c r="CE374" s="4">
        <f t="shared" si="219"/>
        <v>18884</v>
      </c>
      <c r="CF374" s="4">
        <f t="shared" si="220"/>
        <v>9003</v>
      </c>
      <c r="CG374" s="4">
        <f t="shared" si="174"/>
        <v>6431</v>
      </c>
      <c r="CH374" s="4">
        <f t="shared" si="175"/>
        <v>5924</v>
      </c>
      <c r="CZ374" s="70">
        <v>41395</v>
      </c>
      <c r="DA374" s="5">
        <f t="shared" si="205"/>
        <v>12692.694444444445</v>
      </c>
      <c r="DB374" s="5">
        <f t="shared" si="171"/>
        <v>12394.583333333334</v>
      </c>
      <c r="DC374" s="72">
        <f t="shared" si="206"/>
        <v>10255</v>
      </c>
    </row>
    <row r="375" spans="2:107" x14ac:dyDescent="0.3">
      <c r="B375" s="49">
        <v>41426</v>
      </c>
      <c r="C375" t="s">
        <v>448</v>
      </c>
      <c r="D375" s="4">
        <v>86</v>
      </c>
      <c r="E375" s="4">
        <v>313</v>
      </c>
      <c r="F375" s="4">
        <v>720</v>
      </c>
      <c r="G375" s="4">
        <v>100</v>
      </c>
      <c r="H375" s="4">
        <v>2630</v>
      </c>
      <c r="I375" s="4">
        <v>412</v>
      </c>
      <c r="J375" s="4">
        <v>78</v>
      </c>
      <c r="K375" s="4">
        <v>18</v>
      </c>
      <c r="L375" s="4">
        <v>600</v>
      </c>
      <c r="M375" s="4">
        <v>279</v>
      </c>
      <c r="N375" s="4">
        <v>254</v>
      </c>
      <c r="O375" s="4">
        <v>572</v>
      </c>
      <c r="P375" s="4">
        <v>378</v>
      </c>
      <c r="Q375" s="4">
        <v>152</v>
      </c>
      <c r="R375" s="4">
        <v>100</v>
      </c>
      <c r="S375" s="4">
        <v>158</v>
      </c>
      <c r="T375" s="4">
        <v>83</v>
      </c>
      <c r="U375" s="4">
        <v>98</v>
      </c>
      <c r="V375" s="4">
        <v>45</v>
      </c>
      <c r="W375" s="4">
        <v>149</v>
      </c>
      <c r="X375" s="4">
        <v>157</v>
      </c>
      <c r="Y375" s="4">
        <v>250</v>
      </c>
      <c r="Z375" s="4">
        <v>227</v>
      </c>
      <c r="AA375" s="4">
        <v>48</v>
      </c>
      <c r="AB375" s="4">
        <v>183</v>
      </c>
      <c r="AC375" s="4">
        <v>285</v>
      </c>
      <c r="AD375" s="4">
        <v>80</v>
      </c>
      <c r="AE375" s="4">
        <v>358</v>
      </c>
      <c r="AF375" s="4">
        <v>36</v>
      </c>
      <c r="AG375" s="4">
        <v>185</v>
      </c>
      <c r="AH375" s="4">
        <v>149</v>
      </c>
      <c r="AI375" s="4">
        <v>337</v>
      </c>
      <c r="AJ375" s="4">
        <v>251</v>
      </c>
      <c r="AK375" s="4">
        <v>60</v>
      </c>
      <c r="AL375" s="4">
        <v>255</v>
      </c>
      <c r="AM375" s="4">
        <v>143</v>
      </c>
      <c r="AN375" s="4">
        <v>1752</v>
      </c>
      <c r="AO375" s="4">
        <v>214</v>
      </c>
      <c r="AP375" s="4">
        <v>21</v>
      </c>
      <c r="AQ375" s="4">
        <v>100</v>
      </c>
      <c r="AR375" s="4">
        <v>54</v>
      </c>
      <c r="AS375" s="4">
        <v>141</v>
      </c>
      <c r="AT375" s="4">
        <v>820</v>
      </c>
      <c r="AU375" s="4">
        <v>303</v>
      </c>
      <c r="AV375" s="4">
        <v>25</v>
      </c>
      <c r="AW375" s="4">
        <v>289</v>
      </c>
      <c r="AX375" s="4">
        <v>2</v>
      </c>
      <c r="AY375" s="4">
        <v>18</v>
      </c>
      <c r="AZ375" s="4">
        <v>152</v>
      </c>
      <c r="BA375" s="4">
        <v>58</v>
      </c>
      <c r="BB375" s="4">
        <v>29</v>
      </c>
      <c r="BC375" s="4">
        <v>13</v>
      </c>
      <c r="BD375" s="4">
        <v>119</v>
      </c>
      <c r="BE375" s="4">
        <v>0</v>
      </c>
      <c r="BF375" s="4">
        <v>0</v>
      </c>
      <c r="BG375" s="4">
        <v>0</v>
      </c>
      <c r="BH375" s="4">
        <v>1</v>
      </c>
      <c r="BI375" s="4">
        <v>25</v>
      </c>
      <c r="BJ375" s="4">
        <v>0</v>
      </c>
      <c r="BK375" s="4">
        <v>10</v>
      </c>
      <c r="BL375" s="4">
        <v>1</v>
      </c>
      <c r="BM375" s="4">
        <v>0</v>
      </c>
      <c r="BN375" s="4">
        <v>0</v>
      </c>
      <c r="BO375" s="4">
        <f t="shared" si="199"/>
        <v>169</v>
      </c>
      <c r="BP375" s="4">
        <v>62</v>
      </c>
      <c r="BQ375" s="4">
        <f t="shared" si="200"/>
        <v>538</v>
      </c>
      <c r="BR375" s="27">
        <v>14976</v>
      </c>
      <c r="BS375" s="4">
        <f t="shared" si="177"/>
        <v>14976</v>
      </c>
      <c r="BT375" s="3">
        <v>0</v>
      </c>
      <c r="BU375" s="29">
        <v>41454</v>
      </c>
      <c r="BW375" s="4">
        <f t="shared" si="221"/>
        <v>149521</v>
      </c>
      <c r="BX375" s="22">
        <f t="shared" si="222"/>
        <v>2.0746576371158287E-2</v>
      </c>
      <c r="BY375" s="202">
        <v>5139</v>
      </c>
      <c r="BZ375" s="202">
        <f t="shared" si="217"/>
        <v>9837</v>
      </c>
      <c r="CA375" s="202">
        <f t="shared" si="223"/>
        <v>102126</v>
      </c>
      <c r="CD375" s="4">
        <f t="shared" si="218"/>
        <v>26362</v>
      </c>
      <c r="CE375" s="4">
        <f t="shared" si="219"/>
        <v>19013</v>
      </c>
      <c r="CF375" s="4">
        <f t="shared" si="220"/>
        <v>8948</v>
      </c>
      <c r="CG375" s="4">
        <f t="shared" si="174"/>
        <v>6508</v>
      </c>
      <c r="CH375" s="4">
        <f t="shared" si="175"/>
        <v>5896</v>
      </c>
      <c r="CZ375" s="70">
        <v>41426</v>
      </c>
      <c r="DA375" s="5">
        <f t="shared" si="205"/>
        <v>12731.305555555555</v>
      </c>
      <c r="DB375" s="5">
        <f t="shared" si="171"/>
        <v>12460.083333333334</v>
      </c>
      <c r="DC375" s="72">
        <f t="shared" si="206"/>
        <v>14976</v>
      </c>
    </row>
    <row r="376" spans="2:107" x14ac:dyDescent="0.3">
      <c r="B376" s="46">
        <v>41456</v>
      </c>
      <c r="C376" t="s">
        <v>462</v>
      </c>
      <c r="D376" s="4">
        <v>88</v>
      </c>
      <c r="E376" s="4">
        <v>251</v>
      </c>
      <c r="F376" s="4">
        <v>560</v>
      </c>
      <c r="G376" s="4">
        <v>63</v>
      </c>
      <c r="H376" s="4">
        <v>2406</v>
      </c>
      <c r="I376" s="4">
        <v>401</v>
      </c>
      <c r="J376" s="4">
        <v>66</v>
      </c>
      <c r="K376" s="4">
        <v>17</v>
      </c>
      <c r="L376" s="4">
        <v>472</v>
      </c>
      <c r="M376" s="4">
        <v>271</v>
      </c>
      <c r="N376" s="4">
        <v>204</v>
      </c>
      <c r="O376" s="4">
        <v>477</v>
      </c>
      <c r="P376" s="4">
        <v>327</v>
      </c>
      <c r="Q376" s="4">
        <v>123</v>
      </c>
      <c r="R376" s="4">
        <v>99</v>
      </c>
      <c r="S376" s="4">
        <v>109</v>
      </c>
      <c r="T376" s="4">
        <v>55</v>
      </c>
      <c r="U376" s="4">
        <v>86</v>
      </c>
      <c r="V376" s="4">
        <v>33</v>
      </c>
      <c r="W376" s="4">
        <v>133</v>
      </c>
      <c r="X376" s="4">
        <v>153</v>
      </c>
      <c r="Y376" s="4">
        <v>173</v>
      </c>
      <c r="Z376" s="4">
        <v>191</v>
      </c>
      <c r="AA376" s="4">
        <v>43</v>
      </c>
      <c r="AB376" s="4">
        <v>197</v>
      </c>
      <c r="AC376" s="4">
        <v>205</v>
      </c>
      <c r="AD376" s="4">
        <v>54</v>
      </c>
      <c r="AE376" s="4">
        <v>304</v>
      </c>
      <c r="AF376" s="4">
        <v>36</v>
      </c>
      <c r="AG376" s="4">
        <v>117</v>
      </c>
      <c r="AH376" s="4">
        <v>104</v>
      </c>
      <c r="AI376" s="4">
        <v>303</v>
      </c>
      <c r="AJ376" s="4">
        <v>196</v>
      </c>
      <c r="AK376" s="4">
        <v>40</v>
      </c>
      <c r="AL376" s="4">
        <v>176</v>
      </c>
      <c r="AM376" s="4">
        <v>114</v>
      </c>
      <c r="AN376" s="4">
        <v>1436</v>
      </c>
      <c r="AO376" s="4">
        <v>227</v>
      </c>
      <c r="AP376" s="4">
        <v>27</v>
      </c>
      <c r="AQ376" s="4">
        <v>84</v>
      </c>
      <c r="AR376" s="4">
        <v>38</v>
      </c>
      <c r="AS376" s="4">
        <v>119</v>
      </c>
      <c r="AT376" s="4">
        <v>761</v>
      </c>
      <c r="AU376" s="4">
        <v>293</v>
      </c>
      <c r="AV376" s="4">
        <v>29</v>
      </c>
      <c r="AW376" s="4">
        <v>260</v>
      </c>
      <c r="AX376" s="4">
        <v>1</v>
      </c>
      <c r="AY376" s="4">
        <v>12</v>
      </c>
      <c r="AZ376" s="4">
        <v>148</v>
      </c>
      <c r="BA376" s="4">
        <v>78</v>
      </c>
      <c r="BB376" s="4">
        <v>34</v>
      </c>
      <c r="BC376" s="4">
        <v>5</v>
      </c>
      <c r="BD376" s="4">
        <v>79</v>
      </c>
      <c r="BE376" s="4">
        <v>0</v>
      </c>
      <c r="BF376" s="4">
        <v>0</v>
      </c>
      <c r="BG376" s="4">
        <v>0</v>
      </c>
      <c r="BH376" s="4">
        <v>0</v>
      </c>
      <c r="BI376" s="4">
        <v>21</v>
      </c>
      <c r="BJ376" s="4">
        <v>0</v>
      </c>
      <c r="BK376" s="4">
        <v>3</v>
      </c>
      <c r="BL376" s="4">
        <v>1</v>
      </c>
      <c r="BM376" s="4">
        <v>0</v>
      </c>
      <c r="BN376" s="4">
        <v>0</v>
      </c>
      <c r="BO376" s="4">
        <f t="shared" si="199"/>
        <v>109</v>
      </c>
      <c r="BP376" s="4">
        <v>45</v>
      </c>
      <c r="BQ376" s="4">
        <f t="shared" si="200"/>
        <v>424</v>
      </c>
      <c r="BR376" s="27">
        <v>12772</v>
      </c>
      <c r="BS376" s="4">
        <f t="shared" si="177"/>
        <v>12772</v>
      </c>
      <c r="BT376" s="3">
        <v>0</v>
      </c>
      <c r="BU376" s="29">
        <v>41482</v>
      </c>
      <c r="BW376" s="4">
        <f t="shared" si="221"/>
        <v>149837</v>
      </c>
      <c r="BX376" s="22">
        <f t="shared" si="222"/>
        <v>4.4560632995224614E-2</v>
      </c>
      <c r="BY376" s="202">
        <v>4270</v>
      </c>
      <c r="BZ376" s="202">
        <f t="shared" si="217"/>
        <v>8502</v>
      </c>
      <c r="CA376" s="202">
        <f t="shared" si="223"/>
        <v>101872</v>
      </c>
      <c r="CD376" s="4">
        <f t="shared" si="218"/>
        <v>26467</v>
      </c>
      <c r="CE376" s="4">
        <f t="shared" si="219"/>
        <v>19037</v>
      </c>
      <c r="CF376" s="4">
        <f t="shared" si="220"/>
        <v>8958</v>
      </c>
      <c r="CG376" s="4">
        <f t="shared" si="174"/>
        <v>6559</v>
      </c>
      <c r="CH376" s="4">
        <f t="shared" si="175"/>
        <v>5948</v>
      </c>
      <c r="CZ376" s="70">
        <v>41456</v>
      </c>
      <c r="DA376" s="5">
        <f t="shared" si="205"/>
        <v>12587.333333333334</v>
      </c>
      <c r="DB376" s="5">
        <f t="shared" si="171"/>
        <v>12486.416666666666</v>
      </c>
      <c r="DC376" s="72">
        <f t="shared" si="206"/>
        <v>12772</v>
      </c>
    </row>
    <row r="377" spans="2:107" x14ac:dyDescent="0.3">
      <c r="B377" s="46">
        <v>41487</v>
      </c>
      <c r="C377" t="s">
        <v>438</v>
      </c>
      <c r="D377" s="4">
        <v>105</v>
      </c>
      <c r="E377" s="4">
        <v>327</v>
      </c>
      <c r="F377" s="4">
        <v>756</v>
      </c>
      <c r="G377" s="4">
        <v>107</v>
      </c>
      <c r="H377" s="4">
        <v>3258</v>
      </c>
      <c r="I377" s="4">
        <v>570</v>
      </c>
      <c r="J377" s="4">
        <v>107</v>
      </c>
      <c r="K377" s="4">
        <v>12</v>
      </c>
      <c r="L377" s="4">
        <v>680</v>
      </c>
      <c r="M377" s="4">
        <v>318</v>
      </c>
      <c r="N377" s="4">
        <v>260</v>
      </c>
      <c r="O377" s="4">
        <v>617</v>
      </c>
      <c r="P377" s="4">
        <v>422</v>
      </c>
      <c r="Q377" s="4">
        <v>172</v>
      </c>
      <c r="R377" s="4">
        <v>117</v>
      </c>
      <c r="S377" s="4">
        <v>166</v>
      </c>
      <c r="T377" s="4">
        <v>86</v>
      </c>
      <c r="U377" s="4">
        <v>87</v>
      </c>
      <c r="V377" s="4">
        <v>57</v>
      </c>
      <c r="W377" s="4">
        <v>186</v>
      </c>
      <c r="X377" s="4">
        <v>216</v>
      </c>
      <c r="Y377" s="4">
        <v>277</v>
      </c>
      <c r="Z377" s="4">
        <v>270</v>
      </c>
      <c r="AA377" s="4">
        <v>53</v>
      </c>
      <c r="AB377" s="4">
        <v>235</v>
      </c>
      <c r="AC377" s="4">
        <v>328</v>
      </c>
      <c r="AD377" s="4">
        <v>81</v>
      </c>
      <c r="AE377" s="4">
        <v>382</v>
      </c>
      <c r="AF377" s="4">
        <v>43</v>
      </c>
      <c r="AG377" s="4">
        <v>176</v>
      </c>
      <c r="AH377" s="4">
        <v>160</v>
      </c>
      <c r="AI377" s="4">
        <v>389</v>
      </c>
      <c r="AJ377" s="4">
        <v>305</v>
      </c>
      <c r="AK377" s="4">
        <v>89</v>
      </c>
      <c r="AL377" s="4">
        <v>246</v>
      </c>
      <c r="AM377" s="4">
        <v>176</v>
      </c>
      <c r="AN377" s="4">
        <v>1764</v>
      </c>
      <c r="AO377" s="4">
        <v>268</v>
      </c>
      <c r="AP377" s="4">
        <v>24</v>
      </c>
      <c r="AQ377" s="4">
        <v>120</v>
      </c>
      <c r="AR377" s="4">
        <v>50</v>
      </c>
      <c r="AS377" s="4">
        <v>188</v>
      </c>
      <c r="AT377" s="4">
        <v>1070</v>
      </c>
      <c r="AU377" s="4">
        <v>366</v>
      </c>
      <c r="AV377" s="4">
        <v>42</v>
      </c>
      <c r="AW377" s="4">
        <v>408</v>
      </c>
      <c r="AX377" s="4">
        <v>1</v>
      </c>
      <c r="AY377" s="4">
        <v>27</v>
      </c>
      <c r="AZ377" s="4">
        <v>207</v>
      </c>
      <c r="BA377" s="4">
        <v>79</v>
      </c>
      <c r="BB377" s="4">
        <v>41</v>
      </c>
      <c r="BC377" s="4">
        <v>8</v>
      </c>
      <c r="BD377" s="4">
        <v>102</v>
      </c>
      <c r="BE377" s="4">
        <v>0</v>
      </c>
      <c r="BF377" s="4">
        <v>0</v>
      </c>
      <c r="BG377" s="4">
        <v>0</v>
      </c>
      <c r="BH377" s="4">
        <v>0</v>
      </c>
      <c r="BI377" s="4">
        <v>40</v>
      </c>
      <c r="BJ377" s="4">
        <v>0</v>
      </c>
      <c r="BK377" s="4">
        <v>7</v>
      </c>
      <c r="BL377" s="4">
        <v>1</v>
      </c>
      <c r="BM377" s="4">
        <v>1</v>
      </c>
      <c r="BN377" s="4">
        <v>0</v>
      </c>
      <c r="BO377" s="4">
        <f t="shared" si="199"/>
        <v>159</v>
      </c>
      <c r="BP377" s="4">
        <v>91</v>
      </c>
      <c r="BQ377" s="4">
        <f t="shared" si="200"/>
        <v>645</v>
      </c>
      <c r="BR377" s="27">
        <v>17386</v>
      </c>
      <c r="BS377" s="4">
        <f t="shared" si="177"/>
        <v>17386</v>
      </c>
      <c r="BT377" s="3">
        <v>0</v>
      </c>
      <c r="BU377" s="29">
        <v>41517</v>
      </c>
      <c r="BW377" s="4">
        <f t="shared" si="221"/>
        <v>153252</v>
      </c>
      <c r="BX377" s="22">
        <f t="shared" si="222"/>
        <v>6.4619659604029156E-2</v>
      </c>
      <c r="BY377" s="202">
        <v>2952</v>
      </c>
      <c r="BZ377" s="202">
        <f t="shared" si="217"/>
        <v>14434</v>
      </c>
      <c r="CA377" s="202">
        <f t="shared" si="223"/>
        <v>105928</v>
      </c>
      <c r="CD377" s="4">
        <f t="shared" si="218"/>
        <v>27253</v>
      </c>
      <c r="CE377" s="4">
        <f t="shared" si="219"/>
        <v>19198</v>
      </c>
      <c r="CF377" s="4">
        <f t="shared" si="220"/>
        <v>9174</v>
      </c>
      <c r="CG377" s="4">
        <f t="shared" si="174"/>
        <v>6655</v>
      </c>
      <c r="CH377" s="4">
        <f t="shared" si="175"/>
        <v>6020</v>
      </c>
      <c r="CZ377" s="70">
        <v>41487</v>
      </c>
      <c r="DA377" s="5">
        <f t="shared" si="205"/>
        <v>12637.222222222223</v>
      </c>
      <c r="DB377" s="5">
        <f t="shared" si="171"/>
        <v>12771</v>
      </c>
      <c r="DC377" s="72">
        <f t="shared" si="206"/>
        <v>17386</v>
      </c>
    </row>
    <row r="378" spans="2:107" x14ac:dyDescent="0.3">
      <c r="B378" s="46">
        <v>41518</v>
      </c>
      <c r="C378" t="s">
        <v>439</v>
      </c>
      <c r="D378" s="4">
        <v>84</v>
      </c>
      <c r="E378" s="4">
        <v>281</v>
      </c>
      <c r="F378" s="4">
        <v>649</v>
      </c>
      <c r="G378" s="4">
        <v>71</v>
      </c>
      <c r="H378" s="4">
        <v>2651</v>
      </c>
      <c r="I378" s="4">
        <v>443</v>
      </c>
      <c r="J378" s="4">
        <v>61</v>
      </c>
      <c r="K378" s="4">
        <v>22</v>
      </c>
      <c r="L378" s="4">
        <v>525</v>
      </c>
      <c r="M378" s="4">
        <v>271</v>
      </c>
      <c r="N378" s="4">
        <v>217</v>
      </c>
      <c r="O378" s="4">
        <v>495</v>
      </c>
      <c r="P378" s="4">
        <v>390</v>
      </c>
      <c r="Q378" s="4">
        <v>129</v>
      </c>
      <c r="R378" s="4">
        <v>102</v>
      </c>
      <c r="S378" s="4">
        <v>136</v>
      </c>
      <c r="T378" s="4">
        <v>63</v>
      </c>
      <c r="U378" s="4">
        <v>97</v>
      </c>
      <c r="V378" s="4">
        <v>45</v>
      </c>
      <c r="W378" s="4">
        <v>176</v>
      </c>
      <c r="X378" s="4">
        <v>190</v>
      </c>
      <c r="Y378" s="4">
        <v>247</v>
      </c>
      <c r="Z378" s="4">
        <v>238</v>
      </c>
      <c r="AA378" s="4">
        <v>39</v>
      </c>
      <c r="AB378" s="4">
        <v>218</v>
      </c>
      <c r="AC378" s="4">
        <v>225</v>
      </c>
      <c r="AD378" s="4">
        <v>100</v>
      </c>
      <c r="AE378" s="4">
        <v>363</v>
      </c>
      <c r="AF378" s="4">
        <v>33</v>
      </c>
      <c r="AG378" s="4">
        <v>147</v>
      </c>
      <c r="AH378" s="4">
        <v>129</v>
      </c>
      <c r="AI378" s="4">
        <v>343</v>
      </c>
      <c r="AJ378" s="4">
        <v>216</v>
      </c>
      <c r="AK378" s="4">
        <v>63</v>
      </c>
      <c r="AL378" s="4">
        <v>225</v>
      </c>
      <c r="AM378" s="4">
        <v>127</v>
      </c>
      <c r="AN378" s="4">
        <v>1529</v>
      </c>
      <c r="AO378" s="4">
        <v>221</v>
      </c>
      <c r="AP378" s="4">
        <v>22</v>
      </c>
      <c r="AQ378" s="4">
        <v>100</v>
      </c>
      <c r="AR378" s="4">
        <v>44</v>
      </c>
      <c r="AS378" s="4">
        <v>121</v>
      </c>
      <c r="AT378" s="4">
        <v>802</v>
      </c>
      <c r="AU378" s="4">
        <v>283</v>
      </c>
      <c r="AV378" s="4">
        <v>28</v>
      </c>
      <c r="AW378" s="4">
        <v>304</v>
      </c>
      <c r="AX378" s="4">
        <v>0</v>
      </c>
      <c r="AY378" s="4">
        <v>17</v>
      </c>
      <c r="AZ378" s="4">
        <v>171</v>
      </c>
      <c r="BA378" s="4">
        <v>69</v>
      </c>
      <c r="BB378" s="4">
        <v>42</v>
      </c>
      <c r="BC378" s="4">
        <v>7</v>
      </c>
      <c r="BD378" s="4">
        <v>100</v>
      </c>
      <c r="BE378" s="4">
        <v>0</v>
      </c>
      <c r="BF378" s="4">
        <v>0</v>
      </c>
      <c r="BG378" s="4">
        <v>0</v>
      </c>
      <c r="BH378" s="4">
        <v>0</v>
      </c>
      <c r="BI378" s="4">
        <v>30</v>
      </c>
      <c r="BJ378" s="4">
        <v>0</v>
      </c>
      <c r="BK378" s="4">
        <v>10</v>
      </c>
      <c r="BL378" s="4">
        <v>1</v>
      </c>
      <c r="BM378" s="4">
        <v>0</v>
      </c>
      <c r="BN378" s="4">
        <v>0</v>
      </c>
      <c r="BO378" s="4">
        <f t="shared" si="199"/>
        <v>148</v>
      </c>
      <c r="BP378" s="4">
        <v>72</v>
      </c>
      <c r="BQ378" s="4">
        <f t="shared" si="200"/>
        <v>608</v>
      </c>
      <c r="BR378" s="27">
        <v>14392</v>
      </c>
      <c r="BS378" s="4">
        <f t="shared" si="177"/>
        <v>14392</v>
      </c>
      <c r="BT378" s="3">
        <v>0</v>
      </c>
      <c r="BU378" s="29">
        <v>41545</v>
      </c>
      <c r="BW378" s="4">
        <f t="shared" si="221"/>
        <v>148803</v>
      </c>
      <c r="BX378" s="22">
        <f t="shared" si="222"/>
        <v>-4.7953451043338813E-3</v>
      </c>
      <c r="BY378" s="202">
        <v>7274</v>
      </c>
      <c r="BZ378" s="202">
        <f t="shared" ref="BZ378:BZ383" si="224">BR378-BY378</f>
        <v>7118</v>
      </c>
      <c r="CA378" s="202">
        <f t="shared" si="223"/>
        <v>96876</v>
      </c>
      <c r="CD378" s="4">
        <f t="shared" ref="CD378:CD383" si="225">SUM(H367:H378)</f>
        <v>26711</v>
      </c>
      <c r="CE378" s="4">
        <f t="shared" ref="CE378:CE383" si="226">SUM(AN367:AN378)</f>
        <v>18501</v>
      </c>
      <c r="CF378" s="4">
        <f t="shared" ref="CF378:CF383" si="227">SUM(AT367:AT378)</f>
        <v>8747</v>
      </c>
      <c r="CG378" s="4">
        <f t="shared" si="174"/>
        <v>6489</v>
      </c>
      <c r="CH378" s="4">
        <f t="shared" si="175"/>
        <v>5775</v>
      </c>
      <c r="CZ378" s="70">
        <v>41518</v>
      </c>
      <c r="DA378" s="5">
        <f t="shared" si="205"/>
        <v>12604.25</v>
      </c>
      <c r="DB378" s="5">
        <f t="shared" si="171"/>
        <v>12400.25</v>
      </c>
      <c r="DC378" s="72">
        <f t="shared" si="206"/>
        <v>14392</v>
      </c>
    </row>
    <row r="379" spans="2:107" x14ac:dyDescent="0.3">
      <c r="B379" s="46">
        <v>41548</v>
      </c>
      <c r="C379" t="s">
        <v>440</v>
      </c>
      <c r="D379" s="4">
        <v>79</v>
      </c>
      <c r="E379" s="4">
        <v>298</v>
      </c>
      <c r="F379" s="4">
        <v>573</v>
      </c>
      <c r="G379" s="4">
        <v>70</v>
      </c>
      <c r="H379" s="4">
        <v>2310</v>
      </c>
      <c r="I379" s="4">
        <v>422</v>
      </c>
      <c r="J379" s="4">
        <v>53</v>
      </c>
      <c r="K379" s="4">
        <v>31</v>
      </c>
      <c r="L379" s="4">
        <v>477</v>
      </c>
      <c r="M379" s="4">
        <v>221</v>
      </c>
      <c r="N379" s="4">
        <v>216</v>
      </c>
      <c r="O379" s="4">
        <v>482</v>
      </c>
      <c r="P379" s="4">
        <v>325</v>
      </c>
      <c r="Q379" s="4">
        <v>106</v>
      </c>
      <c r="R379" s="4">
        <v>72</v>
      </c>
      <c r="S379" s="4">
        <v>114</v>
      </c>
      <c r="T379" s="4">
        <v>73</v>
      </c>
      <c r="U379" s="4">
        <v>63</v>
      </c>
      <c r="V379" s="4">
        <v>47</v>
      </c>
      <c r="W379" s="4">
        <v>134</v>
      </c>
      <c r="X379" s="4">
        <v>158</v>
      </c>
      <c r="Y379" s="4">
        <v>189</v>
      </c>
      <c r="Z379" s="4">
        <v>175</v>
      </c>
      <c r="AA379" s="4">
        <v>34</v>
      </c>
      <c r="AB379" s="4">
        <v>167</v>
      </c>
      <c r="AC379" s="4">
        <v>228</v>
      </c>
      <c r="AD379" s="4">
        <v>38</v>
      </c>
      <c r="AE379" s="4">
        <v>299</v>
      </c>
      <c r="AF379" s="4">
        <v>30</v>
      </c>
      <c r="AG379" s="4">
        <v>126</v>
      </c>
      <c r="AH379" s="4">
        <v>125</v>
      </c>
      <c r="AI379" s="4">
        <v>270</v>
      </c>
      <c r="AJ379" s="4">
        <v>209</v>
      </c>
      <c r="AK379" s="4">
        <v>54</v>
      </c>
      <c r="AL379" s="4">
        <v>203</v>
      </c>
      <c r="AM379" s="4">
        <v>107</v>
      </c>
      <c r="AN379" s="4">
        <v>1480</v>
      </c>
      <c r="AO379" s="4">
        <v>201</v>
      </c>
      <c r="AP379" s="4">
        <v>13</v>
      </c>
      <c r="AQ379" s="4">
        <v>87</v>
      </c>
      <c r="AR379" s="4">
        <v>38</v>
      </c>
      <c r="AS379" s="4">
        <v>168</v>
      </c>
      <c r="AT379" s="4">
        <v>721</v>
      </c>
      <c r="AU379" s="4">
        <v>295</v>
      </c>
      <c r="AV379" s="4">
        <v>23</v>
      </c>
      <c r="AW379" s="4">
        <v>230</v>
      </c>
      <c r="AX379" s="4">
        <v>1</v>
      </c>
      <c r="AY379" s="4">
        <v>13</v>
      </c>
      <c r="AZ379" s="4">
        <v>147</v>
      </c>
      <c r="BA379" s="4">
        <v>61</v>
      </c>
      <c r="BB379" s="4">
        <v>23</v>
      </c>
      <c r="BC379" s="4">
        <v>10</v>
      </c>
      <c r="BD379" s="4">
        <v>66</v>
      </c>
      <c r="BE379" s="4">
        <v>0</v>
      </c>
      <c r="BF379" s="4">
        <v>0</v>
      </c>
      <c r="BG379" s="4">
        <v>0</v>
      </c>
      <c r="BH379" s="4">
        <v>2</v>
      </c>
      <c r="BI379" s="4">
        <v>36</v>
      </c>
      <c r="BJ379" s="4">
        <v>1</v>
      </c>
      <c r="BK379" s="4">
        <v>12</v>
      </c>
      <c r="BL379" s="4">
        <v>1</v>
      </c>
      <c r="BM379" s="4">
        <v>0</v>
      </c>
      <c r="BN379" s="4">
        <v>1</v>
      </c>
      <c r="BO379" s="4">
        <f t="shared" si="199"/>
        <v>129</v>
      </c>
      <c r="BP379" s="4">
        <v>70</v>
      </c>
      <c r="BQ379" s="4">
        <f t="shared" si="200"/>
        <v>549</v>
      </c>
      <c r="BR379" s="27">
        <v>12827</v>
      </c>
      <c r="BS379" s="4">
        <f t="shared" si="177"/>
        <v>12827</v>
      </c>
      <c r="BT379" s="3">
        <v>0</v>
      </c>
      <c r="BU379" s="29">
        <v>41573</v>
      </c>
      <c r="BW379" s="4">
        <f t="shared" ref="BW379:BW384" si="228">SUM(BR368:BR379)</f>
        <v>148315</v>
      </c>
      <c r="BX379" s="22">
        <f t="shared" si="222"/>
        <v>1.9049806462072549E-3</v>
      </c>
      <c r="BY379" s="202">
        <v>5360</v>
      </c>
      <c r="BZ379" s="202">
        <f t="shared" si="224"/>
        <v>7467</v>
      </c>
      <c r="CA379" s="202">
        <f t="shared" si="223"/>
        <v>94922</v>
      </c>
      <c r="CD379" s="4">
        <f t="shared" si="225"/>
        <v>26733</v>
      </c>
      <c r="CE379" s="4">
        <f t="shared" si="226"/>
        <v>18301</v>
      </c>
      <c r="CF379" s="4">
        <f t="shared" si="227"/>
        <v>8681</v>
      </c>
      <c r="CG379" s="4">
        <f t="shared" si="174"/>
        <v>6511</v>
      </c>
      <c r="CH379" s="4">
        <f t="shared" si="175"/>
        <v>5711</v>
      </c>
      <c r="CZ379" s="70">
        <v>41548</v>
      </c>
      <c r="DA379" s="5">
        <f t="shared" si="205"/>
        <v>12419.722222222223</v>
      </c>
      <c r="DB379" s="5">
        <f t="shared" si="171"/>
        <v>12359.583333333334</v>
      </c>
      <c r="DC379" s="72">
        <f t="shared" si="206"/>
        <v>12827</v>
      </c>
    </row>
    <row r="380" spans="2:107" x14ac:dyDescent="0.3">
      <c r="B380" s="46">
        <v>41579</v>
      </c>
      <c r="C380" t="s">
        <v>441</v>
      </c>
      <c r="D380" s="4">
        <v>75</v>
      </c>
      <c r="E380" s="4">
        <v>317</v>
      </c>
      <c r="F380" s="4">
        <v>586</v>
      </c>
      <c r="G380" s="4">
        <v>51</v>
      </c>
      <c r="H380" s="4">
        <v>2616</v>
      </c>
      <c r="I380" s="4">
        <v>430</v>
      </c>
      <c r="J380" s="4">
        <v>92</v>
      </c>
      <c r="K380" s="4">
        <v>15</v>
      </c>
      <c r="L380" s="4">
        <v>542</v>
      </c>
      <c r="M380" s="4">
        <v>242</v>
      </c>
      <c r="N380" s="4">
        <v>223</v>
      </c>
      <c r="O380" s="4">
        <v>520</v>
      </c>
      <c r="P380" s="4">
        <v>299</v>
      </c>
      <c r="Q380" s="4">
        <v>121</v>
      </c>
      <c r="R380" s="4">
        <v>79</v>
      </c>
      <c r="S380" s="4">
        <v>128</v>
      </c>
      <c r="T380" s="4">
        <v>71</v>
      </c>
      <c r="U380" s="4">
        <v>70</v>
      </c>
      <c r="V380" s="4">
        <v>47</v>
      </c>
      <c r="W380" s="4">
        <v>148</v>
      </c>
      <c r="X380" s="4">
        <v>126</v>
      </c>
      <c r="Y380" s="4">
        <v>236</v>
      </c>
      <c r="Z380" s="4">
        <v>167</v>
      </c>
      <c r="AA380" s="4">
        <v>36</v>
      </c>
      <c r="AB380" s="4">
        <v>178</v>
      </c>
      <c r="AC380" s="4">
        <v>234</v>
      </c>
      <c r="AD380" s="4">
        <v>64</v>
      </c>
      <c r="AE380" s="4">
        <v>322</v>
      </c>
      <c r="AF380" s="4">
        <v>32</v>
      </c>
      <c r="AG380" s="4">
        <v>129</v>
      </c>
      <c r="AH380" s="4">
        <v>116</v>
      </c>
      <c r="AI380" s="4">
        <v>288</v>
      </c>
      <c r="AJ380" s="4">
        <v>215</v>
      </c>
      <c r="AK380" s="4">
        <v>64</v>
      </c>
      <c r="AL380" s="4">
        <v>196</v>
      </c>
      <c r="AM380" s="4">
        <v>103</v>
      </c>
      <c r="AN380" s="4">
        <v>1571</v>
      </c>
      <c r="AO380" s="4">
        <v>201</v>
      </c>
      <c r="AP380" s="4">
        <v>18</v>
      </c>
      <c r="AQ380" s="4">
        <v>88</v>
      </c>
      <c r="AR380" s="4">
        <v>48</v>
      </c>
      <c r="AS380" s="4">
        <v>126</v>
      </c>
      <c r="AT380" s="4">
        <v>851</v>
      </c>
      <c r="AU380" s="4">
        <v>324</v>
      </c>
      <c r="AV380" s="4">
        <v>22</v>
      </c>
      <c r="AW380" s="4">
        <v>231</v>
      </c>
      <c r="AX380" s="4">
        <v>0</v>
      </c>
      <c r="AY380" s="4">
        <v>18</v>
      </c>
      <c r="AZ380" s="4">
        <v>166</v>
      </c>
      <c r="BA380" s="4">
        <v>54</v>
      </c>
      <c r="BB380" s="4">
        <v>27</v>
      </c>
      <c r="BC380" s="4">
        <v>14</v>
      </c>
      <c r="BD380" s="4">
        <v>71</v>
      </c>
      <c r="BE380" s="4">
        <v>0</v>
      </c>
      <c r="BF380" s="4">
        <v>0</v>
      </c>
      <c r="BG380" s="4">
        <v>0</v>
      </c>
      <c r="BH380" s="4">
        <v>1</v>
      </c>
      <c r="BI380" s="4">
        <v>45</v>
      </c>
      <c r="BJ380" s="4">
        <v>1</v>
      </c>
      <c r="BK380" s="4">
        <v>7</v>
      </c>
      <c r="BL380" s="4">
        <v>3</v>
      </c>
      <c r="BM380" s="4">
        <v>0</v>
      </c>
      <c r="BN380" s="4">
        <v>1</v>
      </c>
      <c r="BO380" s="4">
        <f t="shared" si="199"/>
        <v>143</v>
      </c>
      <c r="BP380" s="4">
        <v>63</v>
      </c>
      <c r="BQ380" s="4">
        <f t="shared" si="200"/>
        <v>618</v>
      </c>
      <c r="BR380" s="27">
        <v>13747</v>
      </c>
      <c r="BS380" s="4">
        <f t="shared" si="177"/>
        <v>13747</v>
      </c>
      <c r="BT380" s="3">
        <v>0</v>
      </c>
      <c r="BU380" s="29">
        <v>41608</v>
      </c>
      <c r="BW380" s="4">
        <f t="shared" si="228"/>
        <v>152804</v>
      </c>
      <c r="BX380" s="22">
        <f t="shared" ref="BX380:BX385" si="229">(BW380/BW368)-1</f>
        <v>3.2975947433176112E-2</v>
      </c>
      <c r="BY380" s="202">
        <v>8052</v>
      </c>
      <c r="BZ380" s="202">
        <f t="shared" si="224"/>
        <v>5695</v>
      </c>
      <c r="CA380" s="202">
        <f t="shared" ref="CA380:CA385" si="230">SUM(BZ369:BZ380)</f>
        <v>95476</v>
      </c>
      <c r="CD380" s="4">
        <f t="shared" si="225"/>
        <v>27767</v>
      </c>
      <c r="CE380" s="4">
        <f t="shared" si="226"/>
        <v>18620</v>
      </c>
      <c r="CF380" s="4">
        <f t="shared" si="227"/>
        <v>8989</v>
      </c>
      <c r="CG380" s="4">
        <f t="shared" si="174"/>
        <v>6709</v>
      </c>
      <c r="CH380" s="4">
        <f t="shared" si="175"/>
        <v>5860</v>
      </c>
      <c r="CZ380" s="70">
        <v>41579</v>
      </c>
      <c r="DA380" s="5">
        <f t="shared" si="205"/>
        <v>12499.583333333334</v>
      </c>
      <c r="DB380" s="5">
        <f t="shared" si="171"/>
        <v>12733.666666666666</v>
      </c>
      <c r="DC380" s="72">
        <f t="shared" si="206"/>
        <v>13747</v>
      </c>
    </row>
    <row r="381" spans="2:107" x14ac:dyDescent="0.3">
      <c r="B381" s="46">
        <v>41609</v>
      </c>
      <c r="C381" t="s">
        <v>442</v>
      </c>
      <c r="D381" s="4">
        <v>49</v>
      </c>
      <c r="E381" s="4">
        <v>223</v>
      </c>
      <c r="F381" s="4">
        <v>413</v>
      </c>
      <c r="G381" s="4">
        <v>55</v>
      </c>
      <c r="H381" s="4">
        <v>1833</v>
      </c>
      <c r="I381" s="4">
        <v>348</v>
      </c>
      <c r="J381" s="4">
        <v>41</v>
      </c>
      <c r="K381" s="4">
        <v>18</v>
      </c>
      <c r="L381" s="4">
        <v>382</v>
      </c>
      <c r="M381" s="4">
        <v>196</v>
      </c>
      <c r="N381" s="4">
        <v>179</v>
      </c>
      <c r="O381" s="4">
        <v>367</v>
      </c>
      <c r="P381" s="4">
        <v>248</v>
      </c>
      <c r="Q381" s="4">
        <v>81</v>
      </c>
      <c r="R381" s="4">
        <v>65</v>
      </c>
      <c r="S381" s="4">
        <v>87</v>
      </c>
      <c r="T381" s="4">
        <v>44</v>
      </c>
      <c r="U381" s="4">
        <v>59</v>
      </c>
      <c r="V381" s="4">
        <v>22</v>
      </c>
      <c r="W381" s="4">
        <v>103</v>
      </c>
      <c r="X381" s="4">
        <v>111</v>
      </c>
      <c r="Y381" s="4">
        <v>155</v>
      </c>
      <c r="Z381" s="4">
        <v>140</v>
      </c>
      <c r="AA381" s="4">
        <v>27</v>
      </c>
      <c r="AB381" s="4">
        <v>129</v>
      </c>
      <c r="AC381" s="4">
        <v>175</v>
      </c>
      <c r="AD381" s="4">
        <v>50</v>
      </c>
      <c r="AE381" s="4">
        <v>245</v>
      </c>
      <c r="AF381" s="4">
        <v>10</v>
      </c>
      <c r="AG381" s="4">
        <v>94</v>
      </c>
      <c r="AH381" s="4">
        <v>81</v>
      </c>
      <c r="AI381" s="4">
        <v>215</v>
      </c>
      <c r="AJ381" s="4">
        <v>155</v>
      </c>
      <c r="AK381" s="4">
        <v>57</v>
      </c>
      <c r="AL381" s="4">
        <v>148</v>
      </c>
      <c r="AM381" s="4">
        <v>79</v>
      </c>
      <c r="AN381" s="4">
        <v>1216</v>
      </c>
      <c r="AO381" s="4">
        <v>164</v>
      </c>
      <c r="AP381" s="4">
        <v>13</v>
      </c>
      <c r="AQ381" s="4">
        <v>80</v>
      </c>
      <c r="AR381" s="4">
        <v>29</v>
      </c>
      <c r="AS381" s="4">
        <v>101</v>
      </c>
      <c r="AT381" s="4">
        <v>573</v>
      </c>
      <c r="AU381" s="4">
        <v>239</v>
      </c>
      <c r="AV381" s="4">
        <v>14</v>
      </c>
      <c r="AW381" s="4">
        <v>195</v>
      </c>
      <c r="AX381" s="4">
        <v>1</v>
      </c>
      <c r="AY381" s="4">
        <v>16</v>
      </c>
      <c r="AZ381" s="4">
        <v>104</v>
      </c>
      <c r="BA381" s="4">
        <v>35</v>
      </c>
      <c r="BB381" s="4">
        <v>18</v>
      </c>
      <c r="BC381" s="4">
        <v>7</v>
      </c>
      <c r="BD381" s="4">
        <v>75</v>
      </c>
      <c r="BE381" s="4">
        <v>0</v>
      </c>
      <c r="BF381" s="4">
        <v>0</v>
      </c>
      <c r="BG381" s="4">
        <v>0</v>
      </c>
      <c r="BH381" s="4">
        <v>0</v>
      </c>
      <c r="BI381" s="4">
        <v>33</v>
      </c>
      <c r="BJ381" s="4">
        <v>0</v>
      </c>
      <c r="BK381" s="4">
        <v>5</v>
      </c>
      <c r="BL381" s="4">
        <v>2</v>
      </c>
      <c r="BM381" s="4">
        <v>0</v>
      </c>
      <c r="BN381" s="4">
        <v>0</v>
      </c>
      <c r="BO381" s="4">
        <f t="shared" si="199"/>
        <v>122</v>
      </c>
      <c r="BP381" s="4">
        <v>43</v>
      </c>
      <c r="BQ381" s="4">
        <f t="shared" si="200"/>
        <v>442</v>
      </c>
      <c r="BR381" s="27">
        <v>10089</v>
      </c>
      <c r="BS381" s="4">
        <f t="shared" si="177"/>
        <v>10089</v>
      </c>
      <c r="BT381" s="3">
        <v>0</v>
      </c>
      <c r="BU381" s="29">
        <v>41635</v>
      </c>
      <c r="BW381" s="4">
        <f t="shared" si="228"/>
        <v>151209</v>
      </c>
      <c r="BX381" s="22">
        <f t="shared" si="229"/>
        <v>2.3937863130950587E-2</v>
      </c>
      <c r="BY381" s="202">
        <v>7235</v>
      </c>
      <c r="BZ381" s="202">
        <f t="shared" si="224"/>
        <v>2854</v>
      </c>
      <c r="CA381" s="202">
        <f t="shared" si="230"/>
        <v>89269</v>
      </c>
      <c r="CD381" s="4">
        <f t="shared" si="225"/>
        <v>27583</v>
      </c>
      <c r="CE381" s="4">
        <f t="shared" si="226"/>
        <v>18320</v>
      </c>
      <c r="CF381" s="4">
        <f t="shared" si="227"/>
        <v>8863</v>
      </c>
      <c r="CG381" s="4">
        <f t="shared" si="174"/>
        <v>6637</v>
      </c>
      <c r="CH381" s="4">
        <f t="shared" si="175"/>
        <v>5740</v>
      </c>
      <c r="CZ381" s="70">
        <v>41609</v>
      </c>
      <c r="DA381" s="5">
        <f t="shared" si="205"/>
        <v>12483.777777777777</v>
      </c>
      <c r="DB381" s="5">
        <f t="shared" si="171"/>
        <v>12600.75</v>
      </c>
      <c r="DC381" s="72">
        <f t="shared" si="206"/>
        <v>10089</v>
      </c>
    </row>
    <row r="382" spans="2:107" x14ac:dyDescent="0.3">
      <c r="B382" s="46">
        <v>41640</v>
      </c>
      <c r="C382" t="s">
        <v>443</v>
      </c>
      <c r="D382" s="4">
        <v>84</v>
      </c>
      <c r="E382" s="4">
        <v>287</v>
      </c>
      <c r="F382" s="4">
        <v>532</v>
      </c>
      <c r="G382" s="4">
        <v>66</v>
      </c>
      <c r="H382" s="4">
        <v>2302</v>
      </c>
      <c r="I382" s="4">
        <v>366</v>
      </c>
      <c r="J382" s="4">
        <v>61</v>
      </c>
      <c r="K382" s="4">
        <v>8</v>
      </c>
      <c r="L382" s="4">
        <v>464</v>
      </c>
      <c r="M382" s="4">
        <v>228</v>
      </c>
      <c r="N382" s="4">
        <v>199</v>
      </c>
      <c r="O382" s="4">
        <v>471</v>
      </c>
      <c r="P382" s="4">
        <v>289</v>
      </c>
      <c r="Q382" s="4">
        <v>83</v>
      </c>
      <c r="R382" s="4">
        <v>71</v>
      </c>
      <c r="S382" s="4">
        <v>117</v>
      </c>
      <c r="T382" s="4">
        <v>84</v>
      </c>
      <c r="U382" s="4">
        <v>69</v>
      </c>
      <c r="V382" s="4">
        <v>51</v>
      </c>
      <c r="W382" s="4">
        <v>128</v>
      </c>
      <c r="X382" s="4">
        <v>135</v>
      </c>
      <c r="Y382" s="4">
        <v>184</v>
      </c>
      <c r="Z382" s="4">
        <v>146</v>
      </c>
      <c r="AA382" s="4">
        <v>53</v>
      </c>
      <c r="AB382" s="4">
        <v>124</v>
      </c>
      <c r="AC382" s="4">
        <v>217</v>
      </c>
      <c r="AD382" s="4">
        <v>49</v>
      </c>
      <c r="AE382" s="4">
        <v>336</v>
      </c>
      <c r="AF382" s="4">
        <v>31</v>
      </c>
      <c r="AG382" s="4">
        <v>111</v>
      </c>
      <c r="AH382" s="4">
        <v>114</v>
      </c>
      <c r="AI382" s="4">
        <v>240</v>
      </c>
      <c r="AJ382" s="4">
        <v>194</v>
      </c>
      <c r="AK382" s="4">
        <v>55</v>
      </c>
      <c r="AL382" s="4">
        <v>154</v>
      </c>
      <c r="AM382" s="4">
        <v>76</v>
      </c>
      <c r="AN382" s="4">
        <v>1434</v>
      </c>
      <c r="AO382" s="4">
        <v>177</v>
      </c>
      <c r="AP382" s="4">
        <v>17</v>
      </c>
      <c r="AQ382" s="4">
        <v>91</v>
      </c>
      <c r="AR382" s="4">
        <v>42</v>
      </c>
      <c r="AS382" s="4">
        <v>128</v>
      </c>
      <c r="AT382" s="4">
        <v>658</v>
      </c>
      <c r="AU382" s="4">
        <v>272</v>
      </c>
      <c r="AV382" s="4">
        <v>23</v>
      </c>
      <c r="AW382" s="4">
        <v>205</v>
      </c>
      <c r="AX382" s="4">
        <v>0</v>
      </c>
      <c r="AY382" s="4">
        <v>11</v>
      </c>
      <c r="AZ382" s="4">
        <v>97</v>
      </c>
      <c r="BA382" s="4">
        <v>50</v>
      </c>
      <c r="BB382" s="4">
        <v>28</v>
      </c>
      <c r="BC382" s="4">
        <v>9</v>
      </c>
      <c r="BD382" s="4">
        <v>76</v>
      </c>
      <c r="BE382" s="4">
        <v>0</v>
      </c>
      <c r="BF382" s="4">
        <v>0</v>
      </c>
      <c r="BG382" s="4">
        <v>0</v>
      </c>
      <c r="BH382" s="4">
        <v>3</v>
      </c>
      <c r="BI382" s="4">
        <v>17</v>
      </c>
      <c r="BJ382" s="4">
        <v>0</v>
      </c>
      <c r="BK382" s="4">
        <v>6</v>
      </c>
      <c r="BL382" s="4">
        <v>1</v>
      </c>
      <c r="BM382" s="4">
        <v>1</v>
      </c>
      <c r="BN382" s="4">
        <v>0</v>
      </c>
      <c r="BO382" s="4">
        <f t="shared" si="199"/>
        <v>113</v>
      </c>
      <c r="BP382" s="4">
        <v>60</v>
      </c>
      <c r="BQ382" s="4">
        <f t="shared" si="200"/>
        <v>476</v>
      </c>
      <c r="BR382" s="27">
        <v>12061</v>
      </c>
      <c r="BS382" s="4">
        <f t="shared" si="177"/>
        <v>12061</v>
      </c>
      <c r="BT382" s="3">
        <v>0</v>
      </c>
      <c r="BU382" s="29">
        <v>41664</v>
      </c>
      <c r="BW382" s="4">
        <f t="shared" si="228"/>
        <v>153357</v>
      </c>
      <c r="BX382" s="22">
        <f t="shared" si="229"/>
        <v>3.368158533297394E-2</v>
      </c>
      <c r="BY382" s="202">
        <v>6116</v>
      </c>
      <c r="BZ382" s="202">
        <f t="shared" si="224"/>
        <v>5945</v>
      </c>
      <c r="CA382" s="202">
        <f t="shared" si="230"/>
        <v>87538</v>
      </c>
      <c r="CD382" s="4">
        <f t="shared" si="225"/>
        <v>28107</v>
      </c>
      <c r="CE382" s="4">
        <f t="shared" si="226"/>
        <v>18409</v>
      </c>
      <c r="CF382" s="4">
        <f t="shared" si="227"/>
        <v>8939</v>
      </c>
      <c r="CG382" s="4">
        <f t="shared" si="174"/>
        <v>6735</v>
      </c>
      <c r="CH382" s="4">
        <f t="shared" si="175"/>
        <v>5843</v>
      </c>
      <c r="CZ382" s="70">
        <v>41640</v>
      </c>
      <c r="DA382" s="5">
        <f t="shared" si="205"/>
        <v>12438.472222222223</v>
      </c>
      <c r="DB382" s="5">
        <f t="shared" si="171"/>
        <v>12779.75</v>
      </c>
      <c r="DC382" s="72">
        <f t="shared" si="206"/>
        <v>12061</v>
      </c>
    </row>
    <row r="383" spans="2:107" x14ac:dyDescent="0.3">
      <c r="B383" s="49">
        <v>41671</v>
      </c>
      <c r="C383" t="s">
        <v>444</v>
      </c>
      <c r="D383" s="4">
        <v>60</v>
      </c>
      <c r="E383" s="4">
        <v>263</v>
      </c>
      <c r="F383" s="4">
        <v>512</v>
      </c>
      <c r="G383" s="4">
        <v>77</v>
      </c>
      <c r="H383" s="4">
        <v>2080</v>
      </c>
      <c r="I383" s="4">
        <v>336</v>
      </c>
      <c r="J383" s="4">
        <v>46</v>
      </c>
      <c r="K383" s="4">
        <v>21</v>
      </c>
      <c r="L383" s="4">
        <v>436</v>
      </c>
      <c r="M383" s="4">
        <v>228</v>
      </c>
      <c r="N383" s="4">
        <v>217</v>
      </c>
      <c r="O383" s="4">
        <v>493</v>
      </c>
      <c r="P383" s="4">
        <v>282</v>
      </c>
      <c r="Q383" s="4">
        <v>101</v>
      </c>
      <c r="R383" s="4">
        <v>73</v>
      </c>
      <c r="S383" s="4">
        <v>128</v>
      </c>
      <c r="T383" s="4">
        <v>79</v>
      </c>
      <c r="U383" s="4">
        <v>69</v>
      </c>
      <c r="V383" s="4">
        <v>34</v>
      </c>
      <c r="W383" s="4">
        <v>121</v>
      </c>
      <c r="X383" s="4">
        <v>110</v>
      </c>
      <c r="Y383" s="4">
        <v>184</v>
      </c>
      <c r="Z383" s="4">
        <v>157</v>
      </c>
      <c r="AA383" s="4">
        <v>46</v>
      </c>
      <c r="AB383" s="4">
        <v>152</v>
      </c>
      <c r="AC383" s="4">
        <v>238</v>
      </c>
      <c r="AD383" s="4">
        <v>55</v>
      </c>
      <c r="AE383" s="4">
        <v>317</v>
      </c>
      <c r="AF383" s="4">
        <v>33</v>
      </c>
      <c r="AG383" s="4">
        <v>119</v>
      </c>
      <c r="AH383" s="4">
        <v>123</v>
      </c>
      <c r="AI383" s="4">
        <v>246</v>
      </c>
      <c r="AJ383" s="4">
        <v>176</v>
      </c>
      <c r="AK383" s="4">
        <v>42</v>
      </c>
      <c r="AL383" s="4">
        <v>137</v>
      </c>
      <c r="AM383" s="4">
        <v>99</v>
      </c>
      <c r="AN383" s="4">
        <v>1503</v>
      </c>
      <c r="AO383" s="4">
        <v>179</v>
      </c>
      <c r="AP383" s="4">
        <v>9</v>
      </c>
      <c r="AQ383" s="4">
        <v>63</v>
      </c>
      <c r="AR383" s="4">
        <v>31</v>
      </c>
      <c r="AS383" s="4">
        <v>142</v>
      </c>
      <c r="AT383" s="4">
        <v>674</v>
      </c>
      <c r="AU383" s="4">
        <v>304</v>
      </c>
      <c r="AV383" s="4">
        <v>27</v>
      </c>
      <c r="AW383" s="4">
        <v>193</v>
      </c>
      <c r="AX383" s="4">
        <v>9</v>
      </c>
      <c r="AY383" s="4">
        <v>21</v>
      </c>
      <c r="AZ383" s="4">
        <v>147</v>
      </c>
      <c r="BA383" s="4">
        <v>33</v>
      </c>
      <c r="BB383" s="4">
        <v>26</v>
      </c>
      <c r="BC383" s="4">
        <v>7</v>
      </c>
      <c r="BD383" s="4">
        <v>54</v>
      </c>
      <c r="BE383" s="4">
        <v>0</v>
      </c>
      <c r="BF383" s="4">
        <v>0</v>
      </c>
      <c r="BG383" s="4">
        <v>0</v>
      </c>
      <c r="BH383" s="4">
        <v>1</v>
      </c>
      <c r="BI383" s="4">
        <v>27</v>
      </c>
      <c r="BJ383" s="4">
        <v>1</v>
      </c>
      <c r="BK383" s="4">
        <v>7</v>
      </c>
      <c r="BL383" s="4">
        <v>1</v>
      </c>
      <c r="BM383" s="4">
        <v>0</v>
      </c>
      <c r="BN383" s="4">
        <v>0</v>
      </c>
      <c r="BO383" s="4">
        <f t="shared" si="199"/>
        <v>98</v>
      </c>
      <c r="BP383" s="4">
        <v>61</v>
      </c>
      <c r="BQ383" s="4">
        <f t="shared" si="200"/>
        <v>484</v>
      </c>
      <c r="BR383" s="27">
        <v>11894</v>
      </c>
      <c r="BS383" s="4">
        <f t="shared" si="177"/>
        <v>11894</v>
      </c>
      <c r="BT383" s="3">
        <v>0</v>
      </c>
      <c r="BU383" s="29">
        <v>41692</v>
      </c>
      <c r="BW383" s="4">
        <f t="shared" si="228"/>
        <v>154608</v>
      </c>
      <c r="BX383" s="22">
        <f t="shared" si="229"/>
        <v>4.1917136156562451E-2</v>
      </c>
      <c r="BY383" s="202">
        <v>8131</v>
      </c>
      <c r="BZ383" s="202">
        <f t="shared" si="224"/>
        <v>3763</v>
      </c>
      <c r="CA383" s="202">
        <f t="shared" si="230"/>
        <v>83329</v>
      </c>
      <c r="CD383" s="4">
        <f t="shared" si="225"/>
        <v>28313</v>
      </c>
      <c r="CE383" s="4">
        <f t="shared" si="226"/>
        <v>18383</v>
      </c>
      <c r="CF383" s="4">
        <f t="shared" si="227"/>
        <v>8989</v>
      </c>
      <c r="CG383" s="4">
        <f t="shared" si="174"/>
        <v>6779</v>
      </c>
      <c r="CH383" s="4">
        <f t="shared" si="175"/>
        <v>5893</v>
      </c>
      <c r="CZ383" s="70">
        <v>41671</v>
      </c>
      <c r="DA383" s="5">
        <f t="shared" si="205"/>
        <v>12456.722222222223</v>
      </c>
      <c r="DB383" s="5">
        <f t="shared" si="171"/>
        <v>12884</v>
      </c>
      <c r="DC383" s="72">
        <f t="shared" si="206"/>
        <v>11894</v>
      </c>
    </row>
    <row r="384" spans="2:107" x14ac:dyDescent="0.3">
      <c r="B384" s="46">
        <v>41699</v>
      </c>
      <c r="C384" t="s">
        <v>445</v>
      </c>
      <c r="D384" s="4">
        <v>91</v>
      </c>
      <c r="E384" s="4">
        <v>334</v>
      </c>
      <c r="F384" s="4">
        <v>720</v>
      </c>
      <c r="G384" s="4">
        <v>102</v>
      </c>
      <c r="H384" s="4">
        <v>3068</v>
      </c>
      <c r="I384" s="4">
        <v>488</v>
      </c>
      <c r="J384" s="4">
        <v>67</v>
      </c>
      <c r="K384" s="4">
        <v>25</v>
      </c>
      <c r="L384" s="4">
        <v>605</v>
      </c>
      <c r="M384" s="4">
        <v>313</v>
      </c>
      <c r="N384" s="4">
        <v>299</v>
      </c>
      <c r="O384" s="4">
        <v>640</v>
      </c>
      <c r="P384" s="4">
        <v>325</v>
      </c>
      <c r="Q384" s="4">
        <v>117</v>
      </c>
      <c r="R384" s="4">
        <v>74</v>
      </c>
      <c r="S384" s="4">
        <v>152</v>
      </c>
      <c r="T384" s="4">
        <v>81</v>
      </c>
      <c r="U384" s="4">
        <v>101</v>
      </c>
      <c r="V384" s="4">
        <v>40</v>
      </c>
      <c r="W384" s="4">
        <v>141</v>
      </c>
      <c r="X384" s="4">
        <v>126</v>
      </c>
      <c r="Y384" s="4">
        <v>212</v>
      </c>
      <c r="Z384" s="4">
        <v>208</v>
      </c>
      <c r="AA384" s="4">
        <v>51</v>
      </c>
      <c r="AB384" s="4">
        <v>188</v>
      </c>
      <c r="AC384" s="4">
        <v>275</v>
      </c>
      <c r="AD384" s="4">
        <v>90</v>
      </c>
      <c r="AE384" s="4">
        <v>408</v>
      </c>
      <c r="AF384" s="4">
        <v>27</v>
      </c>
      <c r="AG384" s="4">
        <v>158</v>
      </c>
      <c r="AH384" s="4">
        <v>164</v>
      </c>
      <c r="AI384" s="4">
        <v>337</v>
      </c>
      <c r="AJ384" s="4">
        <v>230</v>
      </c>
      <c r="AK384" s="4">
        <v>69</v>
      </c>
      <c r="AL384" s="4">
        <v>240</v>
      </c>
      <c r="AM384" s="4">
        <v>142</v>
      </c>
      <c r="AN384" s="4">
        <v>2227</v>
      </c>
      <c r="AO384" s="4">
        <v>253</v>
      </c>
      <c r="AP384" s="4">
        <v>16</v>
      </c>
      <c r="AQ384" s="4">
        <v>103</v>
      </c>
      <c r="AR384" s="4">
        <v>59</v>
      </c>
      <c r="AS384" s="4">
        <v>142</v>
      </c>
      <c r="AT384" s="4">
        <v>1016</v>
      </c>
      <c r="AU384" s="4">
        <v>400</v>
      </c>
      <c r="AV384" s="4">
        <v>22</v>
      </c>
      <c r="AW384" s="4">
        <v>269</v>
      </c>
      <c r="AX384" s="4">
        <v>0</v>
      </c>
      <c r="AY384" s="4">
        <v>25</v>
      </c>
      <c r="AZ384" s="4">
        <v>191</v>
      </c>
      <c r="BA384" s="4">
        <v>64</v>
      </c>
      <c r="BB384" s="4">
        <v>20</v>
      </c>
      <c r="BC384" s="4">
        <v>13</v>
      </c>
      <c r="BD384" s="4">
        <v>106</v>
      </c>
      <c r="BE384" s="4">
        <v>0</v>
      </c>
      <c r="BF384" s="4">
        <v>0</v>
      </c>
      <c r="BG384" s="4">
        <v>0</v>
      </c>
      <c r="BH384" s="4">
        <v>4</v>
      </c>
      <c r="BI384" s="4">
        <v>36</v>
      </c>
      <c r="BJ384" s="4">
        <v>0</v>
      </c>
      <c r="BK384" s="4">
        <v>5</v>
      </c>
      <c r="BL384" s="4">
        <v>0</v>
      </c>
      <c r="BM384" s="4">
        <v>0</v>
      </c>
      <c r="BN384" s="4">
        <v>0</v>
      </c>
      <c r="BO384" s="4">
        <f t="shared" si="199"/>
        <v>164</v>
      </c>
      <c r="BP384" s="4">
        <v>86</v>
      </c>
      <c r="BQ384" s="4">
        <f t="shared" si="200"/>
        <v>674</v>
      </c>
      <c r="BR384" s="27">
        <v>16439</v>
      </c>
      <c r="BS384" s="4">
        <f t="shared" si="177"/>
        <v>16439</v>
      </c>
      <c r="BT384" s="3">
        <v>0</v>
      </c>
      <c r="BU384" s="29">
        <v>41727</v>
      </c>
      <c r="BW384" s="4">
        <f t="shared" si="228"/>
        <v>157479</v>
      </c>
      <c r="BX384" s="22">
        <f t="shared" si="229"/>
        <v>6.1079143477030362E-2</v>
      </c>
      <c r="BY384" s="202">
        <v>6759</v>
      </c>
      <c r="BZ384" s="202">
        <f t="shared" ref="BZ384:BZ389" si="231">BR384-BY384</f>
        <v>9680</v>
      </c>
      <c r="CA384" s="202">
        <f t="shared" si="230"/>
        <v>84968</v>
      </c>
      <c r="CD384" s="4">
        <f t="shared" ref="CD384:CD389" si="232">SUM(H373:H384)</f>
        <v>28934</v>
      </c>
      <c r="CE384" s="4">
        <f t="shared" ref="CE384:CE389" si="233">SUM(AN373:AN384)</f>
        <v>18696</v>
      </c>
      <c r="CF384" s="4">
        <f t="shared" ref="CF384:CF389" si="234">SUM(AT373:AT384)</f>
        <v>9160</v>
      </c>
      <c r="CG384" s="4">
        <f t="shared" si="174"/>
        <v>6918</v>
      </c>
      <c r="CH384" s="4">
        <f t="shared" si="175"/>
        <v>6015</v>
      </c>
      <c r="CZ384" s="70">
        <v>41699</v>
      </c>
      <c r="DA384" s="5">
        <f t="shared" si="205"/>
        <v>12574.472222222223</v>
      </c>
      <c r="DB384" s="5">
        <f t="shared" si="171"/>
        <v>13123.25</v>
      </c>
      <c r="DC384" s="72">
        <f t="shared" si="206"/>
        <v>16439</v>
      </c>
    </row>
    <row r="385" spans="2:107" x14ac:dyDescent="0.3">
      <c r="B385" s="46">
        <v>41730</v>
      </c>
      <c r="C385" t="s">
        <v>446</v>
      </c>
      <c r="D385" s="4">
        <v>65</v>
      </c>
      <c r="E385" s="4">
        <v>284</v>
      </c>
      <c r="F385" s="4">
        <v>545</v>
      </c>
      <c r="G385" s="4">
        <v>65</v>
      </c>
      <c r="H385" s="4">
        <v>2201</v>
      </c>
      <c r="I385" s="4">
        <v>394</v>
      </c>
      <c r="J385" s="4">
        <v>43</v>
      </c>
      <c r="K385" s="4">
        <v>17</v>
      </c>
      <c r="L385" s="4">
        <v>468</v>
      </c>
      <c r="M385" s="4">
        <v>230</v>
      </c>
      <c r="N385" s="4">
        <v>246</v>
      </c>
      <c r="O385" s="4">
        <v>551</v>
      </c>
      <c r="P385" s="4">
        <v>256</v>
      </c>
      <c r="Q385" s="4">
        <v>112</v>
      </c>
      <c r="R385" s="4">
        <v>71</v>
      </c>
      <c r="S385" s="4">
        <v>106</v>
      </c>
      <c r="T385" s="4">
        <v>66</v>
      </c>
      <c r="U385" s="4">
        <v>63</v>
      </c>
      <c r="V385" s="4">
        <v>40</v>
      </c>
      <c r="W385" s="4">
        <v>109</v>
      </c>
      <c r="X385" s="4">
        <v>121</v>
      </c>
      <c r="Y385" s="4">
        <v>171</v>
      </c>
      <c r="Z385" s="4">
        <v>174</v>
      </c>
      <c r="AA385" s="4">
        <v>42</v>
      </c>
      <c r="AB385" s="4">
        <v>143</v>
      </c>
      <c r="AC385" s="4">
        <v>226</v>
      </c>
      <c r="AD385" s="4">
        <v>68</v>
      </c>
      <c r="AE385" s="4">
        <v>295</v>
      </c>
      <c r="AF385" s="4">
        <v>29</v>
      </c>
      <c r="AG385" s="4">
        <v>97</v>
      </c>
      <c r="AH385" s="4">
        <v>93</v>
      </c>
      <c r="AI385" s="4">
        <v>284</v>
      </c>
      <c r="AJ385" s="4">
        <v>200</v>
      </c>
      <c r="AK385" s="4">
        <v>67</v>
      </c>
      <c r="AL385" s="4">
        <v>175</v>
      </c>
      <c r="AM385" s="4">
        <v>108</v>
      </c>
      <c r="AN385" s="4">
        <v>1707</v>
      </c>
      <c r="AO385" s="4">
        <v>181</v>
      </c>
      <c r="AP385" s="4">
        <v>17</v>
      </c>
      <c r="AQ385" s="4">
        <v>91</v>
      </c>
      <c r="AR385" s="4">
        <v>37</v>
      </c>
      <c r="AS385" s="4">
        <v>113</v>
      </c>
      <c r="AT385" s="4">
        <v>757</v>
      </c>
      <c r="AU385" s="4">
        <v>317</v>
      </c>
      <c r="AV385" s="4">
        <v>20</v>
      </c>
      <c r="AW385" s="4">
        <v>204</v>
      </c>
      <c r="AX385" s="4">
        <v>9</v>
      </c>
      <c r="AY385" s="4">
        <v>12</v>
      </c>
      <c r="AZ385" s="4">
        <v>130</v>
      </c>
      <c r="BA385" s="4">
        <v>63</v>
      </c>
      <c r="BB385" s="4">
        <v>38</v>
      </c>
      <c r="BC385" s="4">
        <v>18</v>
      </c>
      <c r="BD385" s="4">
        <v>79</v>
      </c>
      <c r="BE385" s="4">
        <v>0</v>
      </c>
      <c r="BF385" s="4">
        <v>0</v>
      </c>
      <c r="BG385" s="4">
        <v>0</v>
      </c>
      <c r="BH385" s="4">
        <v>0</v>
      </c>
      <c r="BI385" s="4">
        <v>19</v>
      </c>
      <c r="BJ385" s="4">
        <v>1</v>
      </c>
      <c r="BK385" s="4">
        <v>1</v>
      </c>
      <c r="BL385" s="4">
        <v>3</v>
      </c>
      <c r="BM385" s="4">
        <v>0</v>
      </c>
      <c r="BN385" s="4">
        <v>0</v>
      </c>
      <c r="BO385" s="4">
        <f t="shared" si="199"/>
        <v>121</v>
      </c>
      <c r="BP385" s="4">
        <v>50</v>
      </c>
      <c r="BQ385" s="4">
        <f t="shared" si="200"/>
        <v>511</v>
      </c>
      <c r="BR385" s="27">
        <v>12603</v>
      </c>
      <c r="BS385" s="4">
        <f t="shared" si="177"/>
        <v>12603</v>
      </c>
      <c r="BT385" s="3">
        <v>0</v>
      </c>
      <c r="BU385" s="29">
        <v>41755</v>
      </c>
      <c r="BW385" s="4">
        <f t="shared" ref="BW385:BW390" si="235">SUM(BR374:BR385)</f>
        <v>159441</v>
      </c>
      <c r="BX385" s="22">
        <f t="shared" si="229"/>
        <v>7.1879474819998901E-2</v>
      </c>
      <c r="BY385" s="202">
        <v>5303</v>
      </c>
      <c r="BZ385" s="202">
        <f t="shared" si="231"/>
        <v>7300</v>
      </c>
      <c r="CA385" s="202">
        <f t="shared" si="230"/>
        <v>86400</v>
      </c>
      <c r="CD385" s="4">
        <f t="shared" si="232"/>
        <v>29192</v>
      </c>
      <c r="CE385" s="4">
        <f t="shared" si="233"/>
        <v>18946</v>
      </c>
      <c r="CF385" s="4">
        <f t="shared" si="234"/>
        <v>9291</v>
      </c>
      <c r="CG385" s="4">
        <f t="shared" si="174"/>
        <v>7036</v>
      </c>
      <c r="CH385" s="4">
        <f t="shared" si="175"/>
        <v>6099</v>
      </c>
      <c r="CZ385" s="70">
        <v>41730</v>
      </c>
      <c r="DA385" s="5">
        <f t="shared" si="205"/>
        <v>12563.888888888889</v>
      </c>
      <c r="DB385" s="5">
        <f t="shared" si="171"/>
        <v>13286.75</v>
      </c>
      <c r="DC385" s="72">
        <f t="shared" si="206"/>
        <v>12603</v>
      </c>
    </row>
    <row r="386" spans="2:107" x14ac:dyDescent="0.3">
      <c r="B386" s="46">
        <v>41760</v>
      </c>
      <c r="C386" t="s">
        <v>447</v>
      </c>
      <c r="D386" s="4">
        <v>91</v>
      </c>
      <c r="E386" s="4">
        <v>318</v>
      </c>
      <c r="F386" s="4">
        <v>748</v>
      </c>
      <c r="G386" s="4">
        <v>87</v>
      </c>
      <c r="H386" s="4">
        <v>2714</v>
      </c>
      <c r="I386" s="4">
        <v>466</v>
      </c>
      <c r="J386" s="4">
        <v>72</v>
      </c>
      <c r="K386" s="4">
        <v>22</v>
      </c>
      <c r="L386" s="4">
        <v>522</v>
      </c>
      <c r="M386" s="4">
        <v>278</v>
      </c>
      <c r="N386" s="4">
        <v>286</v>
      </c>
      <c r="O386" s="4">
        <v>619</v>
      </c>
      <c r="P386" s="4">
        <v>362</v>
      </c>
      <c r="Q386" s="4">
        <v>114</v>
      </c>
      <c r="R386" s="4">
        <v>97</v>
      </c>
      <c r="S386" s="4">
        <v>125</v>
      </c>
      <c r="T386" s="4">
        <v>84</v>
      </c>
      <c r="U386" s="4">
        <v>93</v>
      </c>
      <c r="V386" s="4">
        <v>34</v>
      </c>
      <c r="W386" s="4">
        <v>134</v>
      </c>
      <c r="X386" s="4">
        <v>130</v>
      </c>
      <c r="Y386" s="4">
        <v>206</v>
      </c>
      <c r="Z386" s="4">
        <v>221</v>
      </c>
      <c r="AA386" s="4">
        <v>45</v>
      </c>
      <c r="AB386" s="4">
        <v>204</v>
      </c>
      <c r="AC386" s="4">
        <v>274</v>
      </c>
      <c r="AD386" s="4">
        <v>77</v>
      </c>
      <c r="AE386" s="4">
        <v>389</v>
      </c>
      <c r="AF386" s="4">
        <v>34</v>
      </c>
      <c r="AG386" s="4">
        <v>144</v>
      </c>
      <c r="AH386" s="4">
        <v>117</v>
      </c>
      <c r="AI386" s="4">
        <v>327</v>
      </c>
      <c r="AJ386" s="4">
        <v>243</v>
      </c>
      <c r="AK386" s="4">
        <v>70</v>
      </c>
      <c r="AL386" s="4">
        <v>197</v>
      </c>
      <c r="AM386" s="4">
        <v>140</v>
      </c>
      <c r="AN386" s="4">
        <v>1984</v>
      </c>
      <c r="AO386" s="4">
        <v>217</v>
      </c>
      <c r="AP386" s="4">
        <v>11</v>
      </c>
      <c r="AQ386" s="4">
        <v>122</v>
      </c>
      <c r="AR386" s="4">
        <v>50</v>
      </c>
      <c r="AS386" s="4">
        <v>163</v>
      </c>
      <c r="AT386" s="4">
        <v>998</v>
      </c>
      <c r="AU386" s="4">
        <v>373</v>
      </c>
      <c r="AV386" s="4">
        <v>16</v>
      </c>
      <c r="AW386" s="4">
        <v>304</v>
      </c>
      <c r="AX386" s="4">
        <v>9</v>
      </c>
      <c r="AY386" s="4">
        <v>33</v>
      </c>
      <c r="AZ386" s="4">
        <v>185</v>
      </c>
      <c r="BA386" s="4">
        <v>60</v>
      </c>
      <c r="BB386" s="4">
        <v>40</v>
      </c>
      <c r="BC386" s="4">
        <v>6</v>
      </c>
      <c r="BD386" s="4">
        <v>94</v>
      </c>
      <c r="BE386" s="4">
        <v>0</v>
      </c>
      <c r="BF386" s="4">
        <v>0</v>
      </c>
      <c r="BG386" s="4">
        <v>0</v>
      </c>
      <c r="BH386" s="4">
        <v>1</v>
      </c>
      <c r="BI386" s="4">
        <v>22</v>
      </c>
      <c r="BJ386" s="4">
        <v>0</v>
      </c>
      <c r="BK386" s="4">
        <v>4</v>
      </c>
      <c r="BL386" s="4">
        <v>0</v>
      </c>
      <c r="BM386" s="4">
        <v>0</v>
      </c>
      <c r="BN386" s="4">
        <v>0</v>
      </c>
      <c r="BO386" s="4">
        <f t="shared" si="199"/>
        <v>127</v>
      </c>
      <c r="BP386" s="4">
        <v>71</v>
      </c>
      <c r="BQ386" s="4">
        <f t="shared" si="200"/>
        <v>558</v>
      </c>
      <c r="BR386" s="27">
        <v>15405</v>
      </c>
      <c r="BS386" s="4">
        <f t="shared" si="177"/>
        <v>15405</v>
      </c>
      <c r="BT386" s="3">
        <v>0</v>
      </c>
      <c r="BU386" s="29">
        <v>41790</v>
      </c>
      <c r="BW386" s="4">
        <f t="shared" si="235"/>
        <v>164591</v>
      </c>
      <c r="BX386" s="22">
        <f t="shared" ref="BX386:BX391" si="236">(BW386/BW374)-1</f>
        <v>0.10660570813863579</v>
      </c>
      <c r="BY386" s="202">
        <v>4784</v>
      </c>
      <c r="BZ386" s="202">
        <f t="shared" si="231"/>
        <v>10621</v>
      </c>
      <c r="CA386" s="202">
        <f t="shared" ref="CA386:CA391" si="237">SUM(BZ375:BZ386)</f>
        <v>93216</v>
      </c>
      <c r="CD386" s="4">
        <f t="shared" si="232"/>
        <v>30069</v>
      </c>
      <c r="CE386" s="4">
        <f t="shared" si="233"/>
        <v>19603</v>
      </c>
      <c r="CF386" s="4">
        <f t="shared" si="234"/>
        <v>9701</v>
      </c>
      <c r="CG386" s="4">
        <f t="shared" si="174"/>
        <v>7314</v>
      </c>
      <c r="CH386" s="4">
        <f t="shared" si="175"/>
        <v>6304</v>
      </c>
      <c r="CZ386" s="70">
        <v>41760</v>
      </c>
      <c r="DA386" s="5">
        <f t="shared" si="205"/>
        <v>12708</v>
      </c>
      <c r="DB386" s="5">
        <f t="shared" si="171"/>
        <v>13715.916666666666</v>
      </c>
      <c r="DC386" s="72">
        <f t="shared" si="206"/>
        <v>15405</v>
      </c>
    </row>
    <row r="387" spans="2:107" x14ac:dyDescent="0.3">
      <c r="B387" s="46">
        <v>41791</v>
      </c>
      <c r="C387" t="s">
        <v>448</v>
      </c>
      <c r="D387" s="4">
        <v>97</v>
      </c>
      <c r="E387" s="4">
        <v>272</v>
      </c>
      <c r="F387" s="4">
        <v>658</v>
      </c>
      <c r="G387" s="4">
        <v>61</v>
      </c>
      <c r="H387" s="4">
        <v>2724</v>
      </c>
      <c r="I387" s="4">
        <v>467</v>
      </c>
      <c r="J387" s="4">
        <v>67</v>
      </c>
      <c r="K387" s="4">
        <v>14</v>
      </c>
      <c r="L387" s="4">
        <v>538</v>
      </c>
      <c r="M387" s="4">
        <v>279</v>
      </c>
      <c r="N387" s="4">
        <v>260</v>
      </c>
      <c r="O387" s="4">
        <v>561</v>
      </c>
      <c r="P387" s="4">
        <v>327</v>
      </c>
      <c r="Q387" s="4">
        <v>122</v>
      </c>
      <c r="R387" s="4">
        <v>81</v>
      </c>
      <c r="S387" s="4">
        <v>132</v>
      </c>
      <c r="T387" s="4">
        <v>75</v>
      </c>
      <c r="U387" s="4">
        <v>80</v>
      </c>
      <c r="V387" s="4">
        <v>40</v>
      </c>
      <c r="W387" s="4">
        <v>131</v>
      </c>
      <c r="X387" s="4">
        <v>149</v>
      </c>
      <c r="Y387" s="4">
        <v>245</v>
      </c>
      <c r="Z387" s="4">
        <v>220</v>
      </c>
      <c r="AA387" s="4">
        <v>52</v>
      </c>
      <c r="AB387" s="4">
        <v>151</v>
      </c>
      <c r="AC387" s="4">
        <v>272</v>
      </c>
      <c r="AD387" s="4">
        <v>80</v>
      </c>
      <c r="AE387" s="4">
        <v>363</v>
      </c>
      <c r="AF387" s="4">
        <v>45</v>
      </c>
      <c r="AG387" s="4">
        <v>111</v>
      </c>
      <c r="AH387" s="4">
        <v>150</v>
      </c>
      <c r="AI387" s="4">
        <v>335</v>
      </c>
      <c r="AJ387" s="4">
        <v>247</v>
      </c>
      <c r="AK387" s="4">
        <v>52</v>
      </c>
      <c r="AL387" s="4">
        <v>216</v>
      </c>
      <c r="AM387" s="4">
        <v>112</v>
      </c>
      <c r="AN387" s="4">
        <v>1636</v>
      </c>
      <c r="AO387" s="4">
        <v>221</v>
      </c>
      <c r="AP387" s="4">
        <v>18</v>
      </c>
      <c r="AQ387" s="4">
        <v>120</v>
      </c>
      <c r="AR387" s="4">
        <v>55</v>
      </c>
      <c r="AS387" s="4">
        <v>168</v>
      </c>
      <c r="AT387" s="4">
        <v>760</v>
      </c>
      <c r="AU387" s="4">
        <v>326</v>
      </c>
      <c r="AV387" s="4">
        <v>29</v>
      </c>
      <c r="AW387" s="4">
        <v>255</v>
      </c>
      <c r="AX387" s="4">
        <v>10</v>
      </c>
      <c r="AY387" s="4">
        <v>20</v>
      </c>
      <c r="AZ387" s="4">
        <v>172</v>
      </c>
      <c r="BA387" s="4">
        <v>55</v>
      </c>
      <c r="BB387" s="4">
        <v>28</v>
      </c>
      <c r="BC387" s="4">
        <v>7</v>
      </c>
      <c r="BD387" s="4">
        <v>76</v>
      </c>
      <c r="BE387" s="4">
        <v>0</v>
      </c>
      <c r="BF387" s="4">
        <v>0</v>
      </c>
      <c r="BG387" s="4">
        <v>0</v>
      </c>
      <c r="BH387" s="4">
        <v>0</v>
      </c>
      <c r="BI387" s="4">
        <v>33</v>
      </c>
      <c r="BJ387" s="4">
        <v>0</v>
      </c>
      <c r="BK387" s="4">
        <v>5</v>
      </c>
      <c r="BL387" s="4">
        <v>0</v>
      </c>
      <c r="BM387" s="4">
        <v>0</v>
      </c>
      <c r="BN387" s="4">
        <v>0</v>
      </c>
      <c r="BO387" s="4">
        <f t="shared" si="199"/>
        <v>121</v>
      </c>
      <c r="BP387" s="4">
        <v>72</v>
      </c>
      <c r="BQ387" s="4">
        <f t="shared" si="200"/>
        <v>528</v>
      </c>
      <c r="BR387" s="27">
        <v>14380</v>
      </c>
      <c r="BS387" s="4">
        <f t="shared" si="177"/>
        <v>14380</v>
      </c>
      <c r="BT387" s="3">
        <v>0</v>
      </c>
      <c r="BU387" s="29">
        <v>41818</v>
      </c>
      <c r="BW387" s="4">
        <f t="shared" si="235"/>
        <v>163995</v>
      </c>
      <c r="BX387" s="22">
        <f t="shared" si="236"/>
        <v>9.6802455842323054E-2</v>
      </c>
      <c r="BY387" s="202">
        <v>5397</v>
      </c>
      <c r="BZ387" s="202">
        <f t="shared" si="231"/>
        <v>8983</v>
      </c>
      <c r="CA387" s="202">
        <f t="shared" si="237"/>
        <v>92362</v>
      </c>
      <c r="CD387" s="4">
        <f t="shared" si="232"/>
        <v>30163</v>
      </c>
      <c r="CE387" s="4">
        <f t="shared" si="233"/>
        <v>19487</v>
      </c>
      <c r="CF387" s="4">
        <f t="shared" si="234"/>
        <v>9641</v>
      </c>
      <c r="CG387" s="4">
        <f t="shared" si="174"/>
        <v>7252</v>
      </c>
      <c r="CH387" s="4">
        <f t="shared" si="175"/>
        <v>6293</v>
      </c>
      <c r="CZ387" s="70">
        <v>41791</v>
      </c>
      <c r="DA387" s="5">
        <f t="shared" si="205"/>
        <v>12777.722222222223</v>
      </c>
      <c r="DB387" s="5">
        <f t="shared" si="171"/>
        <v>13666.25</v>
      </c>
      <c r="DC387" s="72">
        <f t="shared" si="206"/>
        <v>14380</v>
      </c>
    </row>
    <row r="388" spans="2:107" x14ac:dyDescent="0.3">
      <c r="B388" s="49">
        <v>41821</v>
      </c>
      <c r="C388" t="s">
        <v>462</v>
      </c>
      <c r="D388" s="4">
        <v>99</v>
      </c>
      <c r="E388" s="4">
        <v>302</v>
      </c>
      <c r="F388" s="4">
        <v>723</v>
      </c>
      <c r="G388" s="4">
        <v>83</v>
      </c>
      <c r="H388" s="4">
        <v>2830</v>
      </c>
      <c r="I388" s="4">
        <v>487</v>
      </c>
      <c r="J388" s="4">
        <v>81</v>
      </c>
      <c r="K388" s="4">
        <v>20</v>
      </c>
      <c r="L388" s="4">
        <v>567</v>
      </c>
      <c r="M388" s="4">
        <v>275</v>
      </c>
      <c r="N388" s="4">
        <v>258</v>
      </c>
      <c r="O388" s="4">
        <v>611</v>
      </c>
      <c r="P388" s="4">
        <v>373</v>
      </c>
      <c r="Q388" s="4">
        <v>156</v>
      </c>
      <c r="R388" s="4">
        <v>90</v>
      </c>
      <c r="S388" s="4">
        <v>147</v>
      </c>
      <c r="T388" s="4">
        <v>60</v>
      </c>
      <c r="U388" s="4">
        <v>83</v>
      </c>
      <c r="V388" s="4">
        <v>31</v>
      </c>
      <c r="W388" s="4">
        <v>162</v>
      </c>
      <c r="X388" s="4">
        <v>176</v>
      </c>
      <c r="Y388" s="4">
        <v>249</v>
      </c>
      <c r="Z388" s="4">
        <v>200</v>
      </c>
      <c r="AA388" s="4">
        <v>40</v>
      </c>
      <c r="AB388" s="4">
        <v>174</v>
      </c>
      <c r="AC388" s="4">
        <v>227</v>
      </c>
      <c r="AD388" s="4">
        <v>73</v>
      </c>
      <c r="AE388" s="4">
        <v>347</v>
      </c>
      <c r="AF388" s="4">
        <v>41</v>
      </c>
      <c r="AG388" s="4">
        <v>159</v>
      </c>
      <c r="AH388" s="4">
        <v>134</v>
      </c>
      <c r="AI388" s="4">
        <v>329</v>
      </c>
      <c r="AJ388" s="4">
        <v>247</v>
      </c>
      <c r="AK388" s="4">
        <v>72</v>
      </c>
      <c r="AL388" s="4">
        <v>207</v>
      </c>
      <c r="AM388" s="4">
        <v>108</v>
      </c>
      <c r="AN388" s="4">
        <v>1703</v>
      </c>
      <c r="AO388" s="4">
        <v>270</v>
      </c>
      <c r="AP388" s="4">
        <v>25</v>
      </c>
      <c r="AQ388" s="4">
        <v>105</v>
      </c>
      <c r="AR388" s="4">
        <v>52</v>
      </c>
      <c r="AS388" s="4">
        <v>188</v>
      </c>
      <c r="AT388" s="4">
        <v>872</v>
      </c>
      <c r="AU388" s="4">
        <v>305</v>
      </c>
      <c r="AV388" s="4">
        <v>30</v>
      </c>
      <c r="AW388" s="4">
        <v>342</v>
      </c>
      <c r="AX388" s="4">
        <v>2</v>
      </c>
      <c r="AY388" s="4">
        <v>24</v>
      </c>
      <c r="AZ388" s="4">
        <v>206</v>
      </c>
      <c r="BA388" s="4">
        <v>65</v>
      </c>
      <c r="BB388" s="4">
        <v>28</v>
      </c>
      <c r="BC388" s="4">
        <v>16</v>
      </c>
      <c r="BD388" s="4">
        <v>87</v>
      </c>
      <c r="BE388" s="4">
        <v>0</v>
      </c>
      <c r="BF388" s="4">
        <v>0</v>
      </c>
      <c r="BG388" s="4">
        <v>1</v>
      </c>
      <c r="BH388" s="4">
        <v>2</v>
      </c>
      <c r="BI388" s="4">
        <v>23</v>
      </c>
      <c r="BJ388" s="4">
        <v>0</v>
      </c>
      <c r="BK388" s="4">
        <v>3</v>
      </c>
      <c r="BL388" s="4">
        <v>1</v>
      </c>
      <c r="BM388" s="4">
        <v>0</v>
      </c>
      <c r="BN388" s="4">
        <v>0</v>
      </c>
      <c r="BO388" s="4">
        <f t="shared" si="199"/>
        <v>133</v>
      </c>
      <c r="BP388" s="4">
        <v>76</v>
      </c>
      <c r="BQ388" s="4">
        <f t="shared" si="200"/>
        <v>541</v>
      </c>
      <c r="BR388" s="27">
        <v>15188</v>
      </c>
      <c r="BS388" s="4">
        <f t="shared" si="177"/>
        <v>15188</v>
      </c>
      <c r="BT388" s="3">
        <v>0</v>
      </c>
      <c r="BU388" s="29">
        <v>41846</v>
      </c>
      <c r="BW388" s="4">
        <f t="shared" si="235"/>
        <v>166411</v>
      </c>
      <c r="BX388" s="22">
        <f t="shared" si="236"/>
        <v>0.11061353337293189</v>
      </c>
      <c r="BY388" s="202">
        <v>8077</v>
      </c>
      <c r="BZ388" s="202">
        <f t="shared" si="231"/>
        <v>7111</v>
      </c>
      <c r="CA388" s="202">
        <f t="shared" si="237"/>
        <v>90971</v>
      </c>
      <c r="CD388" s="4">
        <f t="shared" si="232"/>
        <v>30587</v>
      </c>
      <c r="CE388" s="4">
        <f t="shared" si="233"/>
        <v>19754</v>
      </c>
      <c r="CF388" s="4">
        <f t="shared" si="234"/>
        <v>9752</v>
      </c>
      <c r="CG388" s="4">
        <f t="shared" si="174"/>
        <v>7415</v>
      </c>
      <c r="CH388" s="4">
        <f t="shared" si="175"/>
        <v>6427</v>
      </c>
      <c r="CZ388" s="70">
        <v>41821</v>
      </c>
      <c r="DA388" s="5">
        <f t="shared" si="205"/>
        <v>12769.25</v>
      </c>
      <c r="DB388" s="5">
        <f t="shared" si="171"/>
        <v>13867.583333333334</v>
      </c>
      <c r="DC388" s="72">
        <f t="shared" si="206"/>
        <v>15188</v>
      </c>
    </row>
    <row r="389" spans="2:107" x14ac:dyDescent="0.3">
      <c r="B389" s="49">
        <v>41852</v>
      </c>
      <c r="C389" t="s">
        <v>438</v>
      </c>
      <c r="D389" s="4">
        <v>122</v>
      </c>
      <c r="E389" s="4">
        <v>414</v>
      </c>
      <c r="F389" s="4">
        <v>840</v>
      </c>
      <c r="G389" s="4">
        <v>116</v>
      </c>
      <c r="H389" s="4">
        <v>3745</v>
      </c>
      <c r="I389" s="4">
        <v>648</v>
      </c>
      <c r="J389" s="4">
        <v>116</v>
      </c>
      <c r="K389" s="4">
        <v>22</v>
      </c>
      <c r="L389" s="4">
        <v>816</v>
      </c>
      <c r="M389" s="4">
        <v>395</v>
      </c>
      <c r="N389" s="4">
        <v>322</v>
      </c>
      <c r="O389" s="4">
        <v>747</v>
      </c>
      <c r="P389" s="4">
        <v>544</v>
      </c>
      <c r="Q389" s="4">
        <v>211</v>
      </c>
      <c r="R389" s="4">
        <v>132</v>
      </c>
      <c r="S389" s="4">
        <v>171</v>
      </c>
      <c r="T389" s="4">
        <v>123</v>
      </c>
      <c r="U389" s="4">
        <v>124</v>
      </c>
      <c r="V389" s="4">
        <v>59</v>
      </c>
      <c r="W389" s="4">
        <v>207</v>
      </c>
      <c r="X389" s="4">
        <v>246</v>
      </c>
      <c r="Y389" s="4">
        <v>333</v>
      </c>
      <c r="Z389" s="4">
        <v>268</v>
      </c>
      <c r="AA389" s="4">
        <v>57</v>
      </c>
      <c r="AB389" s="4">
        <v>231</v>
      </c>
      <c r="AC389" s="4">
        <v>329</v>
      </c>
      <c r="AD389" s="4">
        <v>92</v>
      </c>
      <c r="AE389" s="4">
        <v>481</v>
      </c>
      <c r="AF389" s="4">
        <v>52</v>
      </c>
      <c r="AG389" s="4">
        <v>213</v>
      </c>
      <c r="AH389" s="4">
        <v>172</v>
      </c>
      <c r="AI389" s="4">
        <v>492</v>
      </c>
      <c r="AJ389" s="4">
        <v>333</v>
      </c>
      <c r="AK389" s="4">
        <v>81</v>
      </c>
      <c r="AL389" s="4">
        <v>325</v>
      </c>
      <c r="AM389" s="4">
        <v>157</v>
      </c>
      <c r="AN389" s="4">
        <v>2211</v>
      </c>
      <c r="AO389" s="4">
        <v>351</v>
      </c>
      <c r="AP389" s="4">
        <v>36</v>
      </c>
      <c r="AQ389" s="4">
        <v>154</v>
      </c>
      <c r="AR389" s="4">
        <v>64</v>
      </c>
      <c r="AS389" s="4">
        <v>220</v>
      </c>
      <c r="AT389" s="4">
        <v>1200</v>
      </c>
      <c r="AU389" s="4">
        <v>430</v>
      </c>
      <c r="AV389" s="4">
        <v>42</v>
      </c>
      <c r="AW389" s="4">
        <v>410</v>
      </c>
      <c r="AX389" s="4">
        <v>4</v>
      </c>
      <c r="AY389" s="4">
        <v>27</v>
      </c>
      <c r="AZ389" s="4">
        <v>235</v>
      </c>
      <c r="BA389" s="4">
        <v>96</v>
      </c>
      <c r="BB389" s="4">
        <v>70</v>
      </c>
      <c r="BC389" s="4">
        <v>17</v>
      </c>
      <c r="BD389" s="4">
        <v>111</v>
      </c>
      <c r="BE389" s="4">
        <v>0</v>
      </c>
      <c r="BF389" s="4">
        <v>0</v>
      </c>
      <c r="BG389" s="4">
        <v>0</v>
      </c>
      <c r="BH389" s="4">
        <v>3</v>
      </c>
      <c r="BI389" s="4">
        <v>39</v>
      </c>
      <c r="BJ389" s="4">
        <v>0</v>
      </c>
      <c r="BK389" s="4">
        <v>13</v>
      </c>
      <c r="BL389" s="4">
        <v>0</v>
      </c>
      <c r="BM389" s="4">
        <v>0</v>
      </c>
      <c r="BN389" s="4">
        <v>0</v>
      </c>
      <c r="BO389" s="4">
        <f t="shared" si="199"/>
        <v>183</v>
      </c>
      <c r="BP389" s="4">
        <v>103</v>
      </c>
      <c r="BQ389" s="4">
        <f t="shared" si="200"/>
        <v>675</v>
      </c>
      <c r="BR389" s="27">
        <v>20247</v>
      </c>
      <c r="BS389" s="4">
        <f t="shared" si="177"/>
        <v>20247</v>
      </c>
      <c r="BT389" s="3">
        <v>0</v>
      </c>
      <c r="BU389" s="29">
        <v>41881</v>
      </c>
      <c r="BW389" s="4">
        <f t="shared" si="235"/>
        <v>169272</v>
      </c>
      <c r="BX389" s="22">
        <f t="shared" si="236"/>
        <v>0.10453370918487193</v>
      </c>
      <c r="BY389" s="202">
        <v>6988</v>
      </c>
      <c r="BZ389" s="202">
        <f t="shared" si="231"/>
        <v>13259</v>
      </c>
      <c r="CA389" s="202">
        <f t="shared" si="237"/>
        <v>89796</v>
      </c>
      <c r="CD389" s="4">
        <f t="shared" si="232"/>
        <v>31074</v>
      </c>
      <c r="CE389" s="4">
        <f t="shared" si="233"/>
        <v>20201</v>
      </c>
      <c r="CF389" s="4">
        <f t="shared" si="234"/>
        <v>9882</v>
      </c>
      <c r="CG389" s="4">
        <f t="shared" si="174"/>
        <v>7499</v>
      </c>
      <c r="CH389" s="4">
        <f t="shared" si="175"/>
        <v>6557</v>
      </c>
      <c r="CZ389" s="70">
        <v>41852</v>
      </c>
      <c r="DA389" s="5">
        <f t="shared" si="205"/>
        <v>12957.611111111111</v>
      </c>
      <c r="DB389" s="5">
        <f t="shared" si="171"/>
        <v>14106</v>
      </c>
      <c r="DC389" s="72">
        <f t="shared" si="206"/>
        <v>20247</v>
      </c>
    </row>
    <row r="390" spans="2:107" x14ac:dyDescent="0.3">
      <c r="B390" s="46">
        <v>41883</v>
      </c>
      <c r="C390" t="s">
        <v>439</v>
      </c>
      <c r="D390" s="4">
        <v>98</v>
      </c>
      <c r="E390" s="4">
        <v>342</v>
      </c>
      <c r="F390" s="4">
        <v>686</v>
      </c>
      <c r="G390" s="4">
        <v>90</v>
      </c>
      <c r="H390" s="4">
        <v>3233</v>
      </c>
      <c r="I390" s="4">
        <v>508</v>
      </c>
      <c r="J390" s="4">
        <v>78</v>
      </c>
      <c r="K390" s="4">
        <v>32</v>
      </c>
      <c r="L390" s="4">
        <v>619</v>
      </c>
      <c r="M390" s="4">
        <v>283</v>
      </c>
      <c r="N390" s="4">
        <v>296</v>
      </c>
      <c r="O390" s="4">
        <v>657</v>
      </c>
      <c r="P390" s="4">
        <v>438</v>
      </c>
      <c r="Q390" s="4">
        <v>163</v>
      </c>
      <c r="R390" s="4">
        <v>109</v>
      </c>
      <c r="S390" s="4">
        <v>138</v>
      </c>
      <c r="T390" s="4">
        <v>83</v>
      </c>
      <c r="U390" s="4">
        <v>102</v>
      </c>
      <c r="V390" s="4">
        <v>39</v>
      </c>
      <c r="W390" s="4">
        <v>192</v>
      </c>
      <c r="X390" s="4">
        <v>214</v>
      </c>
      <c r="Y390" s="4">
        <v>315</v>
      </c>
      <c r="Z390" s="4">
        <v>224</v>
      </c>
      <c r="AA390" s="4">
        <v>40</v>
      </c>
      <c r="AB390" s="4">
        <v>195</v>
      </c>
      <c r="AC390" s="4">
        <v>247</v>
      </c>
      <c r="AD390" s="4">
        <v>83</v>
      </c>
      <c r="AE390" s="4">
        <v>402</v>
      </c>
      <c r="AF390" s="4">
        <v>30</v>
      </c>
      <c r="AG390" s="4">
        <v>174</v>
      </c>
      <c r="AH390" s="4">
        <v>138</v>
      </c>
      <c r="AI390" s="4">
        <v>384</v>
      </c>
      <c r="AJ390" s="4">
        <v>259</v>
      </c>
      <c r="AK390" s="4">
        <v>114</v>
      </c>
      <c r="AL390" s="4">
        <v>249</v>
      </c>
      <c r="AM390" s="4">
        <v>133</v>
      </c>
      <c r="AN390" s="4">
        <v>1787</v>
      </c>
      <c r="AO390" s="4">
        <v>283</v>
      </c>
      <c r="AP390" s="4">
        <v>17</v>
      </c>
      <c r="AQ390" s="4">
        <v>113</v>
      </c>
      <c r="AR390" s="4">
        <v>48</v>
      </c>
      <c r="AS390" s="4">
        <v>199</v>
      </c>
      <c r="AT390" s="4">
        <v>917</v>
      </c>
      <c r="AU390" s="4">
        <v>312</v>
      </c>
      <c r="AV390" s="4">
        <v>32</v>
      </c>
      <c r="AW390" s="4">
        <v>290</v>
      </c>
      <c r="AX390" s="4">
        <v>14</v>
      </c>
      <c r="AY390" s="4">
        <v>23</v>
      </c>
      <c r="AZ390" s="4">
        <v>205</v>
      </c>
      <c r="BA390" s="4">
        <v>71</v>
      </c>
      <c r="BB390" s="4">
        <v>40</v>
      </c>
      <c r="BC390" s="4">
        <v>13</v>
      </c>
      <c r="BD390" s="4">
        <v>91</v>
      </c>
      <c r="BE390" s="4">
        <v>0</v>
      </c>
      <c r="BF390" s="4">
        <v>0</v>
      </c>
      <c r="BG390" s="4">
        <v>1</v>
      </c>
      <c r="BH390" s="4">
        <v>0</v>
      </c>
      <c r="BI390" s="4">
        <v>35</v>
      </c>
      <c r="BJ390" s="4">
        <v>1</v>
      </c>
      <c r="BK390" s="4">
        <v>13</v>
      </c>
      <c r="BL390" s="4">
        <v>1</v>
      </c>
      <c r="BM390" s="4">
        <v>1</v>
      </c>
      <c r="BN390" s="4">
        <v>0</v>
      </c>
      <c r="BO390" s="4">
        <f t="shared" si="199"/>
        <v>156</v>
      </c>
      <c r="BP390" s="4">
        <v>94</v>
      </c>
      <c r="BQ390" s="4">
        <f t="shared" si="200"/>
        <v>697</v>
      </c>
      <c r="BR390" s="27">
        <v>16685</v>
      </c>
      <c r="BS390" s="4">
        <f t="shared" si="177"/>
        <v>16685</v>
      </c>
      <c r="BT390" s="3">
        <v>0</v>
      </c>
      <c r="BU390" s="29">
        <v>41909</v>
      </c>
      <c r="BW390" s="4">
        <f t="shared" si="235"/>
        <v>171565</v>
      </c>
      <c r="BX390" s="22">
        <f t="shared" si="236"/>
        <v>0.15296734608845242</v>
      </c>
      <c r="BY390" s="202">
        <v>2882</v>
      </c>
      <c r="BZ390" s="202">
        <f t="shared" ref="BZ390:BZ395" si="238">BR390-BY390</f>
        <v>13803</v>
      </c>
      <c r="CA390" s="202">
        <f t="shared" si="237"/>
        <v>96481</v>
      </c>
      <c r="CD390" s="4">
        <f t="shared" ref="CD390:CD395" si="239">SUM(H379:H390)</f>
        <v>31656</v>
      </c>
      <c r="CE390" s="4">
        <f t="shared" ref="CE390:CE395" si="240">SUM(AN379:AN390)</f>
        <v>20459</v>
      </c>
      <c r="CF390" s="4">
        <f t="shared" ref="CF390:CF395" si="241">SUM(AT379:AT390)</f>
        <v>9997</v>
      </c>
      <c r="CG390" s="4">
        <f t="shared" si="174"/>
        <v>7536</v>
      </c>
      <c r="CH390" s="4">
        <f t="shared" si="175"/>
        <v>6719</v>
      </c>
      <c r="CZ390" s="70">
        <v>41883</v>
      </c>
      <c r="DA390" s="5">
        <f t="shared" si="205"/>
        <v>13052.444444444445</v>
      </c>
      <c r="DB390" s="5">
        <f t="shared" si="171"/>
        <v>14297.083333333334</v>
      </c>
      <c r="DC390" s="72">
        <f t="shared" si="206"/>
        <v>16685</v>
      </c>
    </row>
    <row r="391" spans="2:107" x14ac:dyDescent="0.3">
      <c r="B391" s="46">
        <v>41913</v>
      </c>
      <c r="C391" t="s">
        <v>440</v>
      </c>
      <c r="D391" s="4">
        <v>60</v>
      </c>
      <c r="E391" s="4">
        <v>317</v>
      </c>
      <c r="F391" s="4">
        <v>592</v>
      </c>
      <c r="G391" s="4">
        <v>82</v>
      </c>
      <c r="H391" s="4">
        <v>2691</v>
      </c>
      <c r="I391" s="4">
        <v>458</v>
      </c>
      <c r="J391" s="4">
        <v>78</v>
      </c>
      <c r="K391" s="4">
        <v>23</v>
      </c>
      <c r="L391" s="4">
        <v>555</v>
      </c>
      <c r="M391" s="4">
        <v>234</v>
      </c>
      <c r="N391" s="4">
        <v>236</v>
      </c>
      <c r="O391" s="4">
        <v>549</v>
      </c>
      <c r="P391" s="4">
        <v>357</v>
      </c>
      <c r="Q391" s="4">
        <v>119</v>
      </c>
      <c r="R391" s="4">
        <v>90</v>
      </c>
      <c r="S391" s="4">
        <v>105</v>
      </c>
      <c r="T391" s="4">
        <v>71</v>
      </c>
      <c r="U391" s="4">
        <v>104</v>
      </c>
      <c r="V391" s="4">
        <v>31</v>
      </c>
      <c r="W391" s="4">
        <v>167</v>
      </c>
      <c r="X391" s="4">
        <v>167</v>
      </c>
      <c r="Y391" s="4">
        <v>247</v>
      </c>
      <c r="Z391" s="4">
        <v>208</v>
      </c>
      <c r="AA391" s="4">
        <v>41</v>
      </c>
      <c r="AB391" s="4">
        <v>189</v>
      </c>
      <c r="AC391" s="4">
        <v>245</v>
      </c>
      <c r="AD391" s="4">
        <v>67</v>
      </c>
      <c r="AE391" s="4">
        <v>377</v>
      </c>
      <c r="AF391" s="4">
        <v>35</v>
      </c>
      <c r="AG391" s="4">
        <v>134</v>
      </c>
      <c r="AH391" s="4">
        <v>109</v>
      </c>
      <c r="AI391" s="4">
        <v>321</v>
      </c>
      <c r="AJ391" s="4">
        <v>256</v>
      </c>
      <c r="AK391" s="4">
        <v>75</v>
      </c>
      <c r="AL391" s="4">
        <v>240</v>
      </c>
      <c r="AM391" s="4">
        <v>125</v>
      </c>
      <c r="AN391" s="4">
        <v>1684</v>
      </c>
      <c r="AO391" s="4">
        <v>220</v>
      </c>
      <c r="AP391" s="4">
        <v>18</v>
      </c>
      <c r="AQ391" s="4">
        <v>94</v>
      </c>
      <c r="AR391" s="4">
        <v>50</v>
      </c>
      <c r="AS391" s="4">
        <v>141</v>
      </c>
      <c r="AT391" s="4">
        <v>833</v>
      </c>
      <c r="AU391" s="4">
        <v>303</v>
      </c>
      <c r="AV391" s="4">
        <v>30</v>
      </c>
      <c r="AW391" s="4">
        <v>273</v>
      </c>
      <c r="AX391" s="4">
        <v>15</v>
      </c>
      <c r="AY391" s="4">
        <v>24</v>
      </c>
      <c r="AZ391" s="4">
        <v>196</v>
      </c>
      <c r="BA391" s="4">
        <v>75</v>
      </c>
      <c r="BB391" s="4">
        <v>34</v>
      </c>
      <c r="BC391" s="4">
        <v>12</v>
      </c>
      <c r="BD391" s="4">
        <v>86</v>
      </c>
      <c r="BE391" s="4">
        <v>0</v>
      </c>
      <c r="BF391" s="4">
        <v>0</v>
      </c>
      <c r="BG391" s="4">
        <v>0</v>
      </c>
      <c r="BH391" s="4">
        <v>0</v>
      </c>
      <c r="BI391" s="4">
        <v>25</v>
      </c>
      <c r="BJ391" s="4">
        <v>0</v>
      </c>
      <c r="BK391" s="4">
        <v>4</v>
      </c>
      <c r="BL391" s="4">
        <v>1</v>
      </c>
      <c r="BM391" s="4">
        <v>0</v>
      </c>
      <c r="BN391" s="4">
        <v>0</v>
      </c>
      <c r="BO391" s="4">
        <f t="shared" si="199"/>
        <v>128</v>
      </c>
      <c r="BP391" s="4">
        <v>82</v>
      </c>
      <c r="BQ391" s="4">
        <f t="shared" si="200"/>
        <v>642</v>
      </c>
      <c r="BR391" s="27">
        <v>14597</v>
      </c>
      <c r="BS391" s="4">
        <f t="shared" si="177"/>
        <v>14597</v>
      </c>
      <c r="BT391" s="3">
        <v>0</v>
      </c>
      <c r="BU391" s="29">
        <v>41937</v>
      </c>
      <c r="BW391" s="4">
        <f t="shared" ref="BW391:BW396" si="242">SUM(BR380:BR391)</f>
        <v>173335</v>
      </c>
      <c r="BX391" s="22">
        <f t="shared" si="236"/>
        <v>0.16869500724808684</v>
      </c>
      <c r="BY391" s="202">
        <v>1957</v>
      </c>
      <c r="BZ391" s="202">
        <f t="shared" si="238"/>
        <v>12640</v>
      </c>
      <c r="CA391" s="202">
        <f t="shared" si="237"/>
        <v>101654</v>
      </c>
      <c r="CD391" s="4">
        <f t="shared" si="239"/>
        <v>32037</v>
      </c>
      <c r="CE391" s="4">
        <f t="shared" si="240"/>
        <v>20663</v>
      </c>
      <c r="CF391" s="4">
        <f t="shared" si="241"/>
        <v>10109</v>
      </c>
      <c r="CG391" s="4">
        <f t="shared" si="174"/>
        <v>7555</v>
      </c>
      <c r="CH391" s="4">
        <f t="shared" si="175"/>
        <v>6786</v>
      </c>
      <c r="CZ391" s="70">
        <v>41913</v>
      </c>
      <c r="DA391" s="5">
        <f>AVERAGE(BS356:BS391)</f>
        <v>13046.75</v>
      </c>
      <c r="DB391" s="5">
        <f>AVERAGE(BS380:BS391)</f>
        <v>14444.583333333334</v>
      </c>
      <c r="DC391" s="72">
        <f t="shared" ref="DC391:DC396" si="243">BS391</f>
        <v>14597</v>
      </c>
    </row>
    <row r="392" spans="2:107" x14ac:dyDescent="0.3">
      <c r="B392" s="46">
        <v>41944</v>
      </c>
      <c r="C392" t="s">
        <v>441</v>
      </c>
      <c r="D392" s="4">
        <v>70</v>
      </c>
      <c r="E392" s="4">
        <v>331</v>
      </c>
      <c r="F392" s="4">
        <v>659</v>
      </c>
      <c r="G392" s="4">
        <v>69</v>
      </c>
      <c r="H392" s="4">
        <v>2857</v>
      </c>
      <c r="I392" s="4">
        <v>442</v>
      </c>
      <c r="J392" s="4">
        <v>58</v>
      </c>
      <c r="K392" s="4">
        <v>11</v>
      </c>
      <c r="L392" s="4">
        <v>565</v>
      </c>
      <c r="M392" s="4">
        <v>265</v>
      </c>
      <c r="N392" s="4">
        <v>247</v>
      </c>
      <c r="O392" s="4">
        <v>565</v>
      </c>
      <c r="P392" s="4">
        <v>370</v>
      </c>
      <c r="Q392" s="4">
        <v>116</v>
      </c>
      <c r="R392" s="4">
        <v>107</v>
      </c>
      <c r="S392" s="4">
        <v>120</v>
      </c>
      <c r="T392" s="4">
        <v>86</v>
      </c>
      <c r="U392" s="4">
        <v>70</v>
      </c>
      <c r="V392" s="4">
        <v>40</v>
      </c>
      <c r="W392" s="4">
        <v>126</v>
      </c>
      <c r="X392" s="4">
        <v>166</v>
      </c>
      <c r="Y392" s="4">
        <v>213</v>
      </c>
      <c r="Z392" s="4">
        <v>237</v>
      </c>
      <c r="AA392" s="4">
        <v>44</v>
      </c>
      <c r="AB392" s="4">
        <v>173</v>
      </c>
      <c r="AC392" s="4">
        <v>283</v>
      </c>
      <c r="AD392" s="4">
        <v>76</v>
      </c>
      <c r="AE392" s="4">
        <v>424</v>
      </c>
      <c r="AF392" s="4">
        <v>32</v>
      </c>
      <c r="AG392" s="4">
        <v>149</v>
      </c>
      <c r="AH392" s="4">
        <v>117</v>
      </c>
      <c r="AI392" s="4">
        <v>359</v>
      </c>
      <c r="AJ392" s="4">
        <v>241</v>
      </c>
      <c r="AK392" s="4">
        <v>61</v>
      </c>
      <c r="AL392" s="4">
        <v>197</v>
      </c>
      <c r="AM392" s="4">
        <v>113</v>
      </c>
      <c r="AN392" s="4">
        <v>1733</v>
      </c>
      <c r="AO392" s="4">
        <v>227</v>
      </c>
      <c r="AP392" s="4">
        <v>13</v>
      </c>
      <c r="AQ392" s="4">
        <v>115</v>
      </c>
      <c r="AR392" s="4">
        <v>44</v>
      </c>
      <c r="AS392" s="4">
        <v>144</v>
      </c>
      <c r="AT392" s="4">
        <v>734</v>
      </c>
      <c r="AU392" s="4">
        <v>297</v>
      </c>
      <c r="AV392" s="4">
        <v>24</v>
      </c>
      <c r="AW392" s="4">
        <v>233</v>
      </c>
      <c r="AX392" s="4">
        <v>1</v>
      </c>
      <c r="AY392" s="4">
        <v>15</v>
      </c>
      <c r="AZ392" s="4">
        <v>171</v>
      </c>
      <c r="BA392" s="4">
        <v>72</v>
      </c>
      <c r="BB392" s="4">
        <v>33</v>
      </c>
      <c r="BC392" s="4">
        <v>11</v>
      </c>
      <c r="BD392" s="4">
        <v>98</v>
      </c>
      <c r="BE392" s="4">
        <v>0</v>
      </c>
      <c r="BF392" s="4">
        <v>0</v>
      </c>
      <c r="BG392" s="4">
        <v>1</v>
      </c>
      <c r="BH392" s="4">
        <v>0</v>
      </c>
      <c r="BI392" s="4">
        <v>41</v>
      </c>
      <c r="BJ392" s="4">
        <v>0</v>
      </c>
      <c r="BK392" s="4">
        <v>6</v>
      </c>
      <c r="BL392" s="4">
        <v>1</v>
      </c>
      <c r="BM392" s="4">
        <v>0</v>
      </c>
      <c r="BN392" s="4">
        <v>1</v>
      </c>
      <c r="BO392" s="4">
        <f t="shared" si="199"/>
        <v>159</v>
      </c>
      <c r="BP392" s="4">
        <v>79</v>
      </c>
      <c r="BQ392" s="4">
        <f t="shared" si="200"/>
        <v>665</v>
      </c>
      <c r="BR392" s="27">
        <v>14818</v>
      </c>
      <c r="BS392" s="4">
        <f t="shared" si="177"/>
        <v>14818</v>
      </c>
      <c r="BT392" s="3">
        <v>0</v>
      </c>
      <c r="BU392" s="29">
        <v>41972</v>
      </c>
      <c r="BW392" s="4">
        <f t="shared" si="242"/>
        <v>174406</v>
      </c>
      <c r="BX392" s="22">
        <f t="shared" ref="BX392:BX397" si="244">(BW392/BW380)-1</f>
        <v>0.14137064474751959</v>
      </c>
      <c r="BY392" s="202">
        <v>678</v>
      </c>
      <c r="BZ392" s="202">
        <f t="shared" si="238"/>
        <v>14140</v>
      </c>
      <c r="CA392" s="202">
        <f t="shared" ref="CA392:CA397" si="245">SUM(BZ381:BZ392)</f>
        <v>110099</v>
      </c>
      <c r="CD392" s="4">
        <f t="shared" si="239"/>
        <v>32278</v>
      </c>
      <c r="CE392" s="4">
        <f t="shared" si="240"/>
        <v>20825</v>
      </c>
      <c r="CF392" s="4">
        <f t="shared" si="241"/>
        <v>9992</v>
      </c>
      <c r="CG392" s="4">
        <f t="shared" si="174"/>
        <v>7628</v>
      </c>
      <c r="CH392" s="4">
        <f t="shared" si="175"/>
        <v>6831</v>
      </c>
      <c r="CZ392" s="70">
        <v>41944</v>
      </c>
      <c r="DA392" s="5">
        <f>AVERAGE(BS357:BS392)</f>
        <v>13198.222222222223</v>
      </c>
      <c r="DB392" s="5">
        <f>AVERAGE(BS381:BS392)</f>
        <v>14533.833333333334</v>
      </c>
      <c r="DC392" s="72">
        <f t="shared" si="243"/>
        <v>14818</v>
      </c>
    </row>
    <row r="393" spans="2:107" x14ac:dyDescent="0.3">
      <c r="B393" s="46">
        <v>41974</v>
      </c>
      <c r="C393" t="s">
        <v>442</v>
      </c>
      <c r="D393" s="4">
        <v>55</v>
      </c>
      <c r="E393" s="4">
        <v>246</v>
      </c>
      <c r="F393" s="4">
        <v>490</v>
      </c>
      <c r="G393" s="4">
        <v>61</v>
      </c>
      <c r="H393" s="4">
        <v>2133</v>
      </c>
      <c r="I393" s="4">
        <v>316</v>
      </c>
      <c r="J393" s="4">
        <v>41</v>
      </c>
      <c r="K393" s="4">
        <v>12</v>
      </c>
      <c r="L393" s="4">
        <v>419</v>
      </c>
      <c r="M393" s="4">
        <v>199</v>
      </c>
      <c r="N393" s="4">
        <v>173</v>
      </c>
      <c r="O393" s="4">
        <v>396</v>
      </c>
      <c r="P393" s="4">
        <v>273</v>
      </c>
      <c r="Q393" s="4">
        <v>86</v>
      </c>
      <c r="R393" s="4">
        <v>57</v>
      </c>
      <c r="S393" s="4">
        <v>90</v>
      </c>
      <c r="T393" s="4">
        <v>53</v>
      </c>
      <c r="U393" s="4">
        <v>60</v>
      </c>
      <c r="V393" s="4">
        <v>27</v>
      </c>
      <c r="W393" s="4">
        <v>112</v>
      </c>
      <c r="X393" s="4">
        <v>125</v>
      </c>
      <c r="Y393" s="4">
        <v>180</v>
      </c>
      <c r="Z393" s="4">
        <v>162</v>
      </c>
      <c r="AA393" s="4">
        <v>32</v>
      </c>
      <c r="AB393" s="4">
        <v>144</v>
      </c>
      <c r="AC393" s="4">
        <v>167</v>
      </c>
      <c r="AD393" s="4">
        <v>44</v>
      </c>
      <c r="AE393" s="4">
        <v>261</v>
      </c>
      <c r="AF393" s="4">
        <v>28</v>
      </c>
      <c r="AG393" s="4">
        <v>122</v>
      </c>
      <c r="AH393" s="4">
        <v>102</v>
      </c>
      <c r="AI393" s="4">
        <v>213</v>
      </c>
      <c r="AJ393" s="4">
        <v>158</v>
      </c>
      <c r="AK393" s="4">
        <v>47</v>
      </c>
      <c r="AL393" s="4">
        <v>156</v>
      </c>
      <c r="AM393" s="4">
        <v>82</v>
      </c>
      <c r="AN393" s="4">
        <v>1309</v>
      </c>
      <c r="AO393" s="4">
        <v>149</v>
      </c>
      <c r="AP393" s="4">
        <v>16</v>
      </c>
      <c r="AQ393" s="4">
        <v>88</v>
      </c>
      <c r="AR393" s="4">
        <v>28</v>
      </c>
      <c r="AS393" s="4">
        <v>92</v>
      </c>
      <c r="AT393" s="4">
        <v>587</v>
      </c>
      <c r="AU393" s="4">
        <v>223</v>
      </c>
      <c r="AV393" s="4">
        <v>12</v>
      </c>
      <c r="AW393" s="4">
        <v>190</v>
      </c>
      <c r="AX393" s="4">
        <v>0</v>
      </c>
      <c r="AY393" s="4">
        <v>20</v>
      </c>
      <c r="AZ393" s="4">
        <v>116</v>
      </c>
      <c r="BA393" s="4">
        <v>47</v>
      </c>
      <c r="BB393" s="4">
        <v>34</v>
      </c>
      <c r="BC393" s="4">
        <v>7</v>
      </c>
      <c r="BD393" s="4">
        <v>63</v>
      </c>
      <c r="BE393" s="4">
        <v>0</v>
      </c>
      <c r="BF393" s="4">
        <v>0</v>
      </c>
      <c r="BG393" s="4">
        <v>0</v>
      </c>
      <c r="BH393" s="4">
        <v>1</v>
      </c>
      <c r="BI393" s="4">
        <v>24</v>
      </c>
      <c r="BJ393" s="4">
        <v>0</v>
      </c>
      <c r="BK393" s="4">
        <v>3</v>
      </c>
      <c r="BL393" s="4">
        <v>1</v>
      </c>
      <c r="BM393" s="4">
        <v>0</v>
      </c>
      <c r="BN393" s="4">
        <v>0</v>
      </c>
      <c r="BO393" s="4">
        <f t="shared" si="199"/>
        <v>99</v>
      </c>
      <c r="BP393" s="4">
        <v>64</v>
      </c>
      <c r="BQ393" s="4">
        <f t="shared" si="200"/>
        <v>589</v>
      </c>
      <c r="BR393" s="27">
        <v>10985</v>
      </c>
      <c r="BS393" s="4">
        <f t="shared" si="177"/>
        <v>10985</v>
      </c>
      <c r="BT393" s="3">
        <v>0</v>
      </c>
      <c r="BU393" s="29">
        <v>42000</v>
      </c>
      <c r="BW393" s="4">
        <f t="shared" si="242"/>
        <v>175302</v>
      </c>
      <c r="BX393" s="22">
        <f t="shared" si="244"/>
        <v>0.15933575382417708</v>
      </c>
      <c r="BY393" s="202">
        <v>986</v>
      </c>
      <c r="BZ393" s="202">
        <f t="shared" si="238"/>
        <v>9999</v>
      </c>
      <c r="CA393" s="202">
        <f t="shared" si="245"/>
        <v>117244</v>
      </c>
      <c r="CD393" s="4">
        <f t="shared" si="239"/>
        <v>32578</v>
      </c>
      <c r="CE393" s="4">
        <f t="shared" si="240"/>
        <v>20918</v>
      </c>
      <c r="CF393" s="4">
        <f t="shared" si="241"/>
        <v>10006</v>
      </c>
      <c r="CG393" s="4">
        <f t="shared" si="174"/>
        <v>7705</v>
      </c>
      <c r="CH393" s="4">
        <f t="shared" si="175"/>
        <v>6860</v>
      </c>
      <c r="CZ393" s="70">
        <v>41974</v>
      </c>
      <c r="DA393" s="5">
        <f>AVERAGE(BS358:BS393)</f>
        <v>13171.805555555555</v>
      </c>
      <c r="DB393" s="5">
        <f>AVERAGE(BS382:BS393)</f>
        <v>14608.5</v>
      </c>
      <c r="DC393" s="72">
        <f t="shared" si="243"/>
        <v>10985</v>
      </c>
    </row>
    <row r="394" spans="2:107" x14ac:dyDescent="0.3">
      <c r="B394" s="46">
        <v>42005</v>
      </c>
      <c r="C394" t="s">
        <v>443</v>
      </c>
      <c r="D394" s="4">
        <v>82</v>
      </c>
      <c r="E394" s="4">
        <v>327</v>
      </c>
      <c r="F394" s="4">
        <v>733</v>
      </c>
      <c r="G394" s="4">
        <v>89</v>
      </c>
      <c r="H394" s="4">
        <v>3138</v>
      </c>
      <c r="I394" s="4">
        <v>514</v>
      </c>
      <c r="J394" s="4">
        <v>69</v>
      </c>
      <c r="K394" s="4">
        <v>27</v>
      </c>
      <c r="L394" s="4">
        <v>509</v>
      </c>
      <c r="M394" s="4">
        <v>280</v>
      </c>
      <c r="N394" s="4">
        <v>266</v>
      </c>
      <c r="O394" s="4">
        <v>611</v>
      </c>
      <c r="P394" s="4">
        <v>352</v>
      </c>
      <c r="Q394" s="4">
        <v>130</v>
      </c>
      <c r="R394" s="4">
        <v>93</v>
      </c>
      <c r="S394" s="4">
        <v>132</v>
      </c>
      <c r="T394" s="4">
        <v>74</v>
      </c>
      <c r="U394" s="4">
        <v>93</v>
      </c>
      <c r="V394" s="4">
        <v>27</v>
      </c>
      <c r="W394" s="4">
        <v>141</v>
      </c>
      <c r="X394" s="4">
        <v>165</v>
      </c>
      <c r="Y394" s="4">
        <v>260</v>
      </c>
      <c r="Z394" s="4">
        <v>249</v>
      </c>
      <c r="AA394" s="4">
        <v>42</v>
      </c>
      <c r="AB394" s="4">
        <v>199</v>
      </c>
      <c r="AC394" s="4">
        <v>315</v>
      </c>
      <c r="AD394" s="4">
        <v>86</v>
      </c>
      <c r="AE394" s="4">
        <v>416</v>
      </c>
      <c r="AF394" s="4">
        <v>26</v>
      </c>
      <c r="AG394" s="4">
        <v>162</v>
      </c>
      <c r="AH394" s="4">
        <v>149</v>
      </c>
      <c r="AI394" s="4">
        <v>321</v>
      </c>
      <c r="AJ394" s="4">
        <v>261</v>
      </c>
      <c r="AK394" s="4">
        <v>61</v>
      </c>
      <c r="AL394" s="4">
        <v>220</v>
      </c>
      <c r="AM394" s="4">
        <v>127</v>
      </c>
      <c r="AN394" s="4">
        <v>1912</v>
      </c>
      <c r="AO394" s="4">
        <v>227</v>
      </c>
      <c r="AP394" s="4">
        <v>28</v>
      </c>
      <c r="AQ394" s="4">
        <v>126</v>
      </c>
      <c r="AR394" s="4">
        <v>57</v>
      </c>
      <c r="AS394" s="4">
        <v>154</v>
      </c>
      <c r="AT394" s="4">
        <v>865</v>
      </c>
      <c r="AU394" s="4">
        <v>342</v>
      </c>
      <c r="AV394" s="4">
        <v>16</v>
      </c>
      <c r="AW394" s="4">
        <v>296</v>
      </c>
      <c r="AX394" s="4">
        <v>0</v>
      </c>
      <c r="AY394" s="4">
        <v>14</v>
      </c>
      <c r="AZ394" s="4">
        <v>158</v>
      </c>
      <c r="BA394" s="4">
        <v>59</v>
      </c>
      <c r="BB394" s="4">
        <v>43</v>
      </c>
      <c r="BC394" s="4">
        <v>14</v>
      </c>
      <c r="BD394" s="4">
        <v>85</v>
      </c>
      <c r="BE394" s="4">
        <v>0</v>
      </c>
      <c r="BF394" s="4">
        <v>0</v>
      </c>
      <c r="BG394" s="4">
        <v>0</v>
      </c>
      <c r="BH394" s="4">
        <v>1</v>
      </c>
      <c r="BI394" s="4">
        <v>24</v>
      </c>
      <c r="BJ394" s="4">
        <v>0</v>
      </c>
      <c r="BK394" s="4">
        <v>2</v>
      </c>
      <c r="BL394" s="4">
        <v>0</v>
      </c>
      <c r="BM394" s="4">
        <v>1</v>
      </c>
      <c r="BN394" s="4">
        <v>0</v>
      </c>
      <c r="BO394" s="4">
        <f t="shared" si="199"/>
        <v>127</v>
      </c>
      <c r="BP394" s="4">
        <v>73</v>
      </c>
      <c r="BQ394" s="4">
        <f t="shared" si="200"/>
        <v>720</v>
      </c>
      <c r="BR394" s="27">
        <v>15963</v>
      </c>
      <c r="BS394" s="4">
        <f t="shared" si="177"/>
        <v>15963</v>
      </c>
      <c r="BT394" s="3">
        <v>0</v>
      </c>
      <c r="BU394" s="29">
        <v>42035</v>
      </c>
      <c r="BW394" s="4">
        <f t="shared" si="242"/>
        <v>179204</v>
      </c>
      <c r="BX394" s="22">
        <f t="shared" si="244"/>
        <v>0.16854137730915442</v>
      </c>
      <c r="BY394" s="202">
        <v>496</v>
      </c>
      <c r="BZ394" s="202">
        <f t="shared" si="238"/>
        <v>15467</v>
      </c>
      <c r="CA394" s="202">
        <f t="shared" si="245"/>
        <v>126766</v>
      </c>
      <c r="CD394" s="4">
        <f t="shared" si="239"/>
        <v>33414</v>
      </c>
      <c r="CE394" s="4">
        <f t="shared" si="240"/>
        <v>21396</v>
      </c>
      <c r="CF394" s="4">
        <f t="shared" si="241"/>
        <v>10213</v>
      </c>
      <c r="CG394" s="4">
        <f t="shared" si="174"/>
        <v>7906</v>
      </c>
      <c r="CH394" s="4">
        <f t="shared" si="175"/>
        <v>7000</v>
      </c>
      <c r="CZ394" s="70">
        <v>42005</v>
      </c>
      <c r="DA394" s="5">
        <f t="shared" ref="DA394:DA395" si="246">AVERAGE(BS359:BS394)</f>
        <v>13358.916666666666</v>
      </c>
      <c r="DB394" s="5">
        <f t="shared" ref="DB394:DB395" si="247">AVERAGE(BS383:BS394)</f>
        <v>14933.666666666666</v>
      </c>
      <c r="DC394" s="72">
        <f t="shared" si="243"/>
        <v>15963</v>
      </c>
    </row>
    <row r="395" spans="2:107" x14ac:dyDescent="0.3">
      <c r="B395" s="46">
        <v>42036</v>
      </c>
      <c r="C395" t="s">
        <v>444</v>
      </c>
      <c r="D395" s="4">
        <v>78</v>
      </c>
      <c r="E395" s="4">
        <v>275</v>
      </c>
      <c r="F395" s="4">
        <v>588</v>
      </c>
      <c r="G395" s="4">
        <v>68</v>
      </c>
      <c r="H395" s="4">
        <v>2588</v>
      </c>
      <c r="I395" s="4">
        <v>392</v>
      </c>
      <c r="J395" s="4">
        <v>57</v>
      </c>
      <c r="K395" s="4">
        <v>10</v>
      </c>
      <c r="L395" s="4">
        <v>497</v>
      </c>
      <c r="M395" s="4">
        <v>229</v>
      </c>
      <c r="N395" s="4">
        <v>245</v>
      </c>
      <c r="O395" s="4">
        <v>576</v>
      </c>
      <c r="P395" s="4">
        <v>314</v>
      </c>
      <c r="Q395" s="4">
        <v>118</v>
      </c>
      <c r="R395" s="4">
        <v>84</v>
      </c>
      <c r="S395" s="4">
        <v>89</v>
      </c>
      <c r="T395" s="4">
        <v>70</v>
      </c>
      <c r="U395" s="4">
        <v>78</v>
      </c>
      <c r="V395" s="4">
        <v>25</v>
      </c>
      <c r="W395" s="4">
        <v>125</v>
      </c>
      <c r="X395" s="4">
        <v>152</v>
      </c>
      <c r="Y395" s="4">
        <v>186</v>
      </c>
      <c r="Z395" s="4">
        <v>154</v>
      </c>
      <c r="AA395" s="4">
        <v>53</v>
      </c>
      <c r="AB395" s="4">
        <v>183</v>
      </c>
      <c r="AC395" s="4">
        <v>259</v>
      </c>
      <c r="AD395" s="4">
        <v>78</v>
      </c>
      <c r="AE395" s="4">
        <v>346</v>
      </c>
      <c r="AF395" s="4">
        <v>21</v>
      </c>
      <c r="AG395" s="4">
        <v>121</v>
      </c>
      <c r="AH395" s="4">
        <v>130</v>
      </c>
      <c r="AI395" s="4">
        <v>287</v>
      </c>
      <c r="AJ395" s="4">
        <v>204</v>
      </c>
      <c r="AK395" s="4">
        <v>56</v>
      </c>
      <c r="AL395" s="4">
        <v>163</v>
      </c>
      <c r="AM395" s="4">
        <v>80</v>
      </c>
      <c r="AN395" s="4">
        <v>1625</v>
      </c>
      <c r="AO395" s="4">
        <v>212</v>
      </c>
      <c r="AP395" s="4">
        <v>18</v>
      </c>
      <c r="AQ395" s="4">
        <v>95</v>
      </c>
      <c r="AR395" s="4">
        <v>42</v>
      </c>
      <c r="AS395" s="4">
        <v>128</v>
      </c>
      <c r="AT395" s="4">
        <v>798</v>
      </c>
      <c r="AU395" s="4">
        <v>245</v>
      </c>
      <c r="AV395" s="4">
        <v>22</v>
      </c>
      <c r="AW395" s="4">
        <v>224</v>
      </c>
      <c r="AX395" s="4">
        <v>1</v>
      </c>
      <c r="AY395" s="4">
        <v>16</v>
      </c>
      <c r="AZ395" s="4">
        <v>156</v>
      </c>
      <c r="BA395" s="4">
        <v>62</v>
      </c>
      <c r="BB395" s="4">
        <v>22</v>
      </c>
      <c r="BC395" s="4">
        <v>9</v>
      </c>
      <c r="BD395" s="4">
        <v>74</v>
      </c>
      <c r="BE395" s="4">
        <v>0</v>
      </c>
      <c r="BF395" s="4">
        <v>0</v>
      </c>
      <c r="BG395" s="4">
        <v>0</v>
      </c>
      <c r="BH395" s="4">
        <v>1</v>
      </c>
      <c r="BI395" s="4">
        <v>22</v>
      </c>
      <c r="BJ395" s="4">
        <v>0</v>
      </c>
      <c r="BK395" s="4">
        <v>3</v>
      </c>
      <c r="BL395" s="4">
        <v>2</v>
      </c>
      <c r="BM395" s="4">
        <v>0</v>
      </c>
      <c r="BN395" s="4">
        <v>0</v>
      </c>
      <c r="BO395" s="4">
        <f t="shared" si="199"/>
        <v>111</v>
      </c>
      <c r="BP395" s="4">
        <v>75</v>
      </c>
      <c r="BQ395" s="4">
        <f t="shared" si="200"/>
        <v>596</v>
      </c>
      <c r="BR395" s="27">
        <v>13427</v>
      </c>
      <c r="BS395" s="4">
        <f t="shared" si="177"/>
        <v>13427</v>
      </c>
      <c r="BT395" s="3">
        <v>0</v>
      </c>
      <c r="BU395" s="29">
        <v>42063</v>
      </c>
      <c r="BW395" s="4">
        <f t="shared" si="242"/>
        <v>180737</v>
      </c>
      <c r="BX395" s="22">
        <f t="shared" si="244"/>
        <v>0.16900160405671127</v>
      </c>
      <c r="BY395" s="202">
        <v>2144</v>
      </c>
      <c r="BZ395" s="202">
        <f t="shared" si="238"/>
        <v>11283</v>
      </c>
      <c r="CA395" s="202">
        <f t="shared" si="245"/>
        <v>134286</v>
      </c>
      <c r="CD395" s="4">
        <f t="shared" si="239"/>
        <v>33922</v>
      </c>
      <c r="CE395" s="4">
        <f t="shared" si="240"/>
        <v>21518</v>
      </c>
      <c r="CF395" s="4">
        <f t="shared" si="241"/>
        <v>10337</v>
      </c>
      <c r="CG395" s="4">
        <f t="shared" ref="CG395" si="248">SUM(F384:F395)</f>
        <v>7982</v>
      </c>
      <c r="CH395" s="4">
        <f t="shared" ref="CH395" si="249">SUM(O384:O395)</f>
        <v>7083</v>
      </c>
      <c r="CZ395" s="70">
        <v>42036</v>
      </c>
      <c r="DA395" s="5">
        <f t="shared" si="246"/>
        <v>13437.027777777777</v>
      </c>
      <c r="DB395" s="5">
        <f t="shared" si="247"/>
        <v>15061.416666666666</v>
      </c>
      <c r="DC395" s="72">
        <f t="shared" si="243"/>
        <v>13427</v>
      </c>
    </row>
    <row r="396" spans="2:107" x14ac:dyDescent="0.3">
      <c r="B396" s="46">
        <v>42064</v>
      </c>
      <c r="C396" t="s">
        <v>445</v>
      </c>
      <c r="D396" s="4">
        <v>90</v>
      </c>
      <c r="E396" s="4">
        <v>271</v>
      </c>
      <c r="F396" s="4">
        <v>629</v>
      </c>
      <c r="G396" s="4">
        <v>83</v>
      </c>
      <c r="H396" s="4">
        <v>2593</v>
      </c>
      <c r="I396" s="4">
        <v>367</v>
      </c>
      <c r="J396" s="4">
        <v>51</v>
      </c>
      <c r="K396" s="4">
        <v>23</v>
      </c>
      <c r="L396" s="4">
        <v>516</v>
      </c>
      <c r="M396" s="4">
        <v>222</v>
      </c>
      <c r="N396" s="4">
        <v>220</v>
      </c>
      <c r="O396" s="4">
        <v>563</v>
      </c>
      <c r="P396" s="4">
        <v>268</v>
      </c>
      <c r="Q396" s="4">
        <v>98</v>
      </c>
      <c r="R396" s="4">
        <v>90</v>
      </c>
      <c r="S396" s="4">
        <v>91</v>
      </c>
      <c r="T396" s="4">
        <v>94</v>
      </c>
      <c r="U396" s="4">
        <v>100</v>
      </c>
      <c r="V396" s="4">
        <v>31</v>
      </c>
      <c r="W396" s="4">
        <v>115</v>
      </c>
      <c r="X396" s="4">
        <v>129</v>
      </c>
      <c r="Y396" s="4">
        <v>194</v>
      </c>
      <c r="Z396" s="4">
        <v>190</v>
      </c>
      <c r="AA396" s="4">
        <v>46</v>
      </c>
      <c r="AB396" s="4">
        <v>181</v>
      </c>
      <c r="AC396" s="4">
        <v>266</v>
      </c>
      <c r="AD396" s="4">
        <v>65</v>
      </c>
      <c r="AE396" s="4">
        <v>339</v>
      </c>
      <c r="AF396" s="4">
        <v>32</v>
      </c>
      <c r="AG396" s="4">
        <v>131</v>
      </c>
      <c r="AH396" s="4">
        <v>117</v>
      </c>
      <c r="AI396" s="4">
        <v>290</v>
      </c>
      <c r="AJ396" s="4">
        <v>203</v>
      </c>
      <c r="AK396" s="4">
        <v>67</v>
      </c>
      <c r="AL396" s="4">
        <v>171</v>
      </c>
      <c r="AM396" s="4">
        <v>96</v>
      </c>
      <c r="AN396" s="4">
        <v>1651</v>
      </c>
      <c r="AO396" s="4">
        <v>176</v>
      </c>
      <c r="AP396" s="4">
        <v>19</v>
      </c>
      <c r="AQ396" s="4">
        <v>115</v>
      </c>
      <c r="AR396" s="4">
        <v>32</v>
      </c>
      <c r="AS396" s="4">
        <v>146</v>
      </c>
      <c r="AT396" s="4">
        <v>801</v>
      </c>
      <c r="AU396" s="4">
        <v>271</v>
      </c>
      <c r="AV396" s="4">
        <v>22</v>
      </c>
      <c r="AW396" s="4">
        <v>204</v>
      </c>
      <c r="AX396" s="4">
        <v>0</v>
      </c>
      <c r="AY396" s="4">
        <v>13</v>
      </c>
      <c r="AZ396" s="4">
        <v>142</v>
      </c>
      <c r="BA396" s="4">
        <v>66</v>
      </c>
      <c r="BB396" s="4">
        <v>21</v>
      </c>
      <c r="BC396" s="4">
        <v>12</v>
      </c>
      <c r="BD396" s="4">
        <v>63</v>
      </c>
      <c r="BE396" s="4">
        <v>0</v>
      </c>
      <c r="BF396" s="4">
        <v>0</v>
      </c>
      <c r="BG396" s="4">
        <v>0</v>
      </c>
      <c r="BH396" s="4">
        <v>0</v>
      </c>
      <c r="BI396" s="4">
        <v>32</v>
      </c>
      <c r="BJ396" s="4">
        <v>0</v>
      </c>
      <c r="BK396" s="4">
        <v>7</v>
      </c>
      <c r="BL396" s="4">
        <v>1</v>
      </c>
      <c r="BM396" s="4">
        <v>0</v>
      </c>
      <c r="BN396" s="4">
        <v>0</v>
      </c>
      <c r="BO396" s="4">
        <f t="shared" si="199"/>
        <v>115</v>
      </c>
      <c r="BP396" s="4">
        <v>69</v>
      </c>
      <c r="BQ396" s="4">
        <f t="shared" si="200"/>
        <v>617</v>
      </c>
      <c r="BR396" s="27">
        <v>13512</v>
      </c>
      <c r="BS396" s="4">
        <f t="shared" si="177"/>
        <v>13512</v>
      </c>
      <c r="BT396" s="3">
        <v>0</v>
      </c>
      <c r="BU396" s="29">
        <v>42091</v>
      </c>
      <c r="BW396" s="4">
        <f t="shared" si="242"/>
        <v>177810</v>
      </c>
      <c r="BX396" s="22">
        <f t="shared" si="244"/>
        <v>0.12910292800944889</v>
      </c>
      <c r="BY396" s="202">
        <v>2599</v>
      </c>
      <c r="BZ396" s="202">
        <f t="shared" ref="BZ396" si="250">BR396-BY396</f>
        <v>10913</v>
      </c>
      <c r="CA396" s="202">
        <f t="shared" si="245"/>
        <v>135519</v>
      </c>
      <c r="CD396" s="4">
        <f t="shared" ref="CD396" si="251">SUM(H385:H396)</f>
        <v>33447</v>
      </c>
      <c r="CE396" s="4">
        <f t="shared" ref="CE396" si="252">SUM(AN385:AN396)</f>
        <v>20942</v>
      </c>
      <c r="CF396" s="4">
        <f t="shared" ref="CF396" si="253">SUM(AT385:AT396)</f>
        <v>10122</v>
      </c>
      <c r="CG396" s="4">
        <f t="shared" ref="CG396" si="254">SUM(F385:F396)</f>
        <v>7891</v>
      </c>
      <c r="CH396" s="4">
        <f t="shared" ref="CH396" si="255">SUM(O385:O396)</f>
        <v>7006</v>
      </c>
      <c r="CZ396" s="70">
        <v>42064</v>
      </c>
      <c r="DA396" s="5">
        <f t="shared" ref="DA396" si="256">AVERAGE(BS361:BS396)</f>
        <v>13436.194444444445</v>
      </c>
      <c r="DB396" s="5">
        <f t="shared" ref="DB396" si="257">AVERAGE(BS385:BS396)</f>
        <v>14817.5</v>
      </c>
      <c r="DC396" s="72">
        <f t="shared" si="243"/>
        <v>13512</v>
      </c>
    </row>
    <row r="397" spans="2:107" x14ac:dyDescent="0.3">
      <c r="B397" s="49">
        <v>42095</v>
      </c>
      <c r="C397" t="s">
        <v>446</v>
      </c>
      <c r="D397" s="4">
        <v>100</v>
      </c>
      <c r="E397" s="4">
        <v>296</v>
      </c>
      <c r="F397" s="4">
        <v>560</v>
      </c>
      <c r="G397" s="4">
        <v>66</v>
      </c>
      <c r="H397" s="4">
        <v>2485</v>
      </c>
      <c r="I397" s="4">
        <v>409</v>
      </c>
      <c r="J397" s="4">
        <v>60</v>
      </c>
      <c r="K397" s="4">
        <v>22</v>
      </c>
      <c r="L397" s="4">
        <v>462</v>
      </c>
      <c r="M397" s="4">
        <v>213</v>
      </c>
      <c r="N397" s="4">
        <v>243</v>
      </c>
      <c r="O397" s="4">
        <v>476</v>
      </c>
      <c r="P397" s="4">
        <v>300</v>
      </c>
      <c r="Q397" s="4">
        <v>124</v>
      </c>
      <c r="R397" s="4">
        <v>71</v>
      </c>
      <c r="S397" s="4">
        <v>104</v>
      </c>
      <c r="T397" s="4">
        <v>73</v>
      </c>
      <c r="U397" s="4">
        <v>90</v>
      </c>
      <c r="V397" s="4">
        <v>34</v>
      </c>
      <c r="W397" s="4">
        <v>96</v>
      </c>
      <c r="X397" s="4">
        <v>116</v>
      </c>
      <c r="Y397" s="4">
        <v>201</v>
      </c>
      <c r="Z397" s="4">
        <v>193</v>
      </c>
      <c r="AA397" s="4">
        <v>54</v>
      </c>
      <c r="AB397" s="4">
        <v>149</v>
      </c>
      <c r="AC397" s="4">
        <v>203</v>
      </c>
      <c r="AD397" s="4">
        <v>39</v>
      </c>
      <c r="AE397" s="4">
        <v>358</v>
      </c>
      <c r="AF397" s="4">
        <v>34</v>
      </c>
      <c r="AG397" s="4">
        <v>116</v>
      </c>
      <c r="AH397" s="4">
        <v>104</v>
      </c>
      <c r="AI397" s="4">
        <v>264</v>
      </c>
      <c r="AJ397" s="4">
        <v>215</v>
      </c>
      <c r="AK397" s="4">
        <v>64</v>
      </c>
      <c r="AL397" s="4">
        <v>171</v>
      </c>
      <c r="AM397" s="4">
        <v>112</v>
      </c>
      <c r="AN397" s="4">
        <v>1658</v>
      </c>
      <c r="AO397" s="4">
        <v>193</v>
      </c>
      <c r="AP397" s="4">
        <v>17</v>
      </c>
      <c r="AQ397" s="4">
        <v>110</v>
      </c>
      <c r="AR397" s="4">
        <v>38</v>
      </c>
      <c r="AS397" s="4">
        <v>121</v>
      </c>
      <c r="AT397" s="4">
        <v>773</v>
      </c>
      <c r="AU397" s="4">
        <v>248</v>
      </c>
      <c r="AV397" s="4">
        <v>17</v>
      </c>
      <c r="AW397" s="4">
        <v>211</v>
      </c>
      <c r="AX397" s="4">
        <v>0</v>
      </c>
      <c r="AY397" s="4">
        <v>24</v>
      </c>
      <c r="AZ397" s="4">
        <v>138</v>
      </c>
      <c r="BA397" s="4">
        <v>60</v>
      </c>
      <c r="BB397" s="4">
        <v>30</v>
      </c>
      <c r="BC397" s="4">
        <v>6</v>
      </c>
      <c r="BD397" s="4">
        <v>83</v>
      </c>
      <c r="BE397" s="4">
        <v>0</v>
      </c>
      <c r="BF397" s="4">
        <v>0</v>
      </c>
      <c r="BG397" s="4">
        <v>1</v>
      </c>
      <c r="BH397" s="4">
        <v>1</v>
      </c>
      <c r="BI397" s="4">
        <v>35</v>
      </c>
      <c r="BJ397" s="4">
        <v>0</v>
      </c>
      <c r="BK397" s="4">
        <v>9</v>
      </c>
      <c r="BL397" s="4">
        <v>1</v>
      </c>
      <c r="BM397" s="4">
        <v>0</v>
      </c>
      <c r="BN397" s="4">
        <v>0</v>
      </c>
      <c r="BO397" s="4">
        <f t="shared" ref="BO397:BO406" si="258">SUM(BC397:BN397)</f>
        <v>136</v>
      </c>
      <c r="BP397" s="4">
        <v>68</v>
      </c>
      <c r="BQ397" s="4">
        <f t="shared" si="200"/>
        <v>605</v>
      </c>
      <c r="BR397" s="27">
        <v>13124</v>
      </c>
      <c r="BS397" s="4">
        <f t="shared" ref="BS397:BS406" si="259">SUM(D397:BQ397)-BO397</f>
        <v>13124</v>
      </c>
      <c r="BT397" s="3">
        <v>0</v>
      </c>
      <c r="BU397" s="29">
        <v>42119</v>
      </c>
      <c r="BW397" s="4">
        <f>SUM(BR386:BR397)</f>
        <v>178331</v>
      </c>
      <c r="BX397" s="22">
        <f t="shared" si="244"/>
        <v>0.11847642701689032</v>
      </c>
      <c r="BY397" s="202">
        <v>2475</v>
      </c>
      <c r="BZ397" s="202">
        <f>BR397-BY397</f>
        <v>10649</v>
      </c>
      <c r="CA397" s="202">
        <f t="shared" si="245"/>
        <v>138868</v>
      </c>
      <c r="CD397" s="4">
        <f>SUM(H386:H397)</f>
        <v>33731</v>
      </c>
      <c r="CE397" s="4">
        <f>SUM(AN386:AN397)</f>
        <v>20893</v>
      </c>
      <c r="CF397" s="4">
        <f>SUM(AT386:AT397)</f>
        <v>10138</v>
      </c>
      <c r="CG397" s="4">
        <f>SUM(F386:F397)</f>
        <v>7906</v>
      </c>
      <c r="CH397" s="4">
        <f>SUM(O386:O397)</f>
        <v>6931</v>
      </c>
      <c r="CZ397" s="70">
        <v>42095</v>
      </c>
      <c r="DA397" s="5">
        <f t="shared" ref="DA397" si="260">AVERAGE(BS362:BS397)</f>
        <v>13514.472222222223</v>
      </c>
      <c r="DB397" s="5">
        <f t="shared" ref="DB397" si="261">AVERAGE(BS386:BS397)</f>
        <v>14860.916666666666</v>
      </c>
      <c r="DC397" s="72">
        <f t="shared" ref="DC397:DC404" si="262">BS397</f>
        <v>13124</v>
      </c>
    </row>
    <row r="398" spans="2:107" x14ac:dyDescent="0.3">
      <c r="B398" s="46">
        <v>42125</v>
      </c>
      <c r="C398" t="s">
        <v>447</v>
      </c>
      <c r="D398" s="4">
        <v>85</v>
      </c>
      <c r="E398" s="4">
        <v>319</v>
      </c>
      <c r="F398" s="4">
        <v>737</v>
      </c>
      <c r="G398" s="4">
        <v>98</v>
      </c>
      <c r="H398" s="4">
        <v>3326</v>
      </c>
      <c r="I398" s="4">
        <v>531</v>
      </c>
      <c r="J398" s="4">
        <v>61</v>
      </c>
      <c r="K398" s="4">
        <v>30</v>
      </c>
      <c r="L398" s="4">
        <v>595</v>
      </c>
      <c r="M398" s="4">
        <v>279</v>
      </c>
      <c r="N398" s="4">
        <v>261</v>
      </c>
      <c r="O398" s="4">
        <v>640</v>
      </c>
      <c r="P398" s="4">
        <v>361</v>
      </c>
      <c r="Q398" s="4">
        <v>149</v>
      </c>
      <c r="R398" s="4">
        <v>110</v>
      </c>
      <c r="S398" s="4">
        <v>123</v>
      </c>
      <c r="T398" s="4">
        <v>64</v>
      </c>
      <c r="U398" s="4">
        <v>108</v>
      </c>
      <c r="V398" s="4">
        <v>39</v>
      </c>
      <c r="W398" s="4">
        <v>144</v>
      </c>
      <c r="X398" s="4">
        <v>163</v>
      </c>
      <c r="Y398" s="4">
        <v>242</v>
      </c>
      <c r="Z398" s="4">
        <v>234</v>
      </c>
      <c r="AA398" s="4">
        <v>58</v>
      </c>
      <c r="AB398" s="4">
        <v>189</v>
      </c>
      <c r="AC398" s="4">
        <v>320</v>
      </c>
      <c r="AD398" s="4">
        <v>71</v>
      </c>
      <c r="AE398" s="4">
        <v>388</v>
      </c>
      <c r="AF398" s="4">
        <v>36</v>
      </c>
      <c r="AG398" s="4">
        <v>160</v>
      </c>
      <c r="AH398" s="4">
        <v>160</v>
      </c>
      <c r="AI398" s="4">
        <v>377</v>
      </c>
      <c r="AJ398" s="4">
        <v>268</v>
      </c>
      <c r="AK398" s="4">
        <v>92</v>
      </c>
      <c r="AL398" s="4">
        <v>242</v>
      </c>
      <c r="AM398" s="4">
        <v>145</v>
      </c>
      <c r="AN398" s="4">
        <v>1993</v>
      </c>
      <c r="AO398" s="4">
        <v>220</v>
      </c>
      <c r="AP398" s="4">
        <v>28</v>
      </c>
      <c r="AQ398" s="4">
        <v>128</v>
      </c>
      <c r="AR398" s="4">
        <v>46</v>
      </c>
      <c r="AS398" s="4">
        <v>178</v>
      </c>
      <c r="AT398" s="4">
        <v>913</v>
      </c>
      <c r="AU398" s="4">
        <v>327</v>
      </c>
      <c r="AV398" s="4">
        <v>20</v>
      </c>
      <c r="AW398" s="4">
        <v>304</v>
      </c>
      <c r="AX398" s="4">
        <v>1</v>
      </c>
      <c r="AY398" s="4">
        <v>26</v>
      </c>
      <c r="AZ398" s="4">
        <v>175</v>
      </c>
      <c r="BA398" s="4">
        <v>83</v>
      </c>
      <c r="BB398" s="4">
        <v>40</v>
      </c>
      <c r="BC398" s="4">
        <v>9</v>
      </c>
      <c r="BD398" s="4">
        <v>118</v>
      </c>
      <c r="BE398" s="4">
        <v>0</v>
      </c>
      <c r="BF398" s="4">
        <v>0</v>
      </c>
      <c r="BG398" s="4">
        <v>0</v>
      </c>
      <c r="BH398" s="4">
        <v>0</v>
      </c>
      <c r="BI398" s="4">
        <v>20</v>
      </c>
      <c r="BJ398" s="4">
        <v>0</v>
      </c>
      <c r="BK398" s="4">
        <v>11</v>
      </c>
      <c r="BL398" s="4">
        <v>0</v>
      </c>
      <c r="BM398" s="4">
        <v>0</v>
      </c>
      <c r="BN398" s="4">
        <v>0</v>
      </c>
      <c r="BO398" s="4">
        <f t="shared" si="258"/>
        <v>158</v>
      </c>
      <c r="BP398" s="4">
        <v>106</v>
      </c>
      <c r="BQ398" s="4">
        <f t="shared" si="200"/>
        <v>724</v>
      </c>
      <c r="BR398" s="27">
        <v>16675</v>
      </c>
      <c r="BS398" s="4">
        <f t="shared" si="259"/>
        <v>16675</v>
      </c>
      <c r="BT398" s="3">
        <v>0</v>
      </c>
      <c r="BU398" s="29">
        <v>42154</v>
      </c>
      <c r="BW398" s="4">
        <f>SUM(BR387:BR398)</f>
        <v>179601</v>
      </c>
      <c r="BX398" s="22">
        <f t="shared" ref="BX398" si="263">(BW398/BW386)-1</f>
        <v>9.1195751894088906E-2</v>
      </c>
      <c r="BY398" s="202">
        <v>2864</v>
      </c>
      <c r="BZ398" s="202">
        <f>BR398-BY398</f>
        <v>13811</v>
      </c>
      <c r="CA398" s="202">
        <f t="shared" ref="CA398" si="264">SUM(BZ387:BZ398)</f>
        <v>142058</v>
      </c>
      <c r="CD398" s="4">
        <f>SUM(H387:H398)</f>
        <v>34343</v>
      </c>
      <c r="CE398" s="4">
        <f>SUM(AN387:AN398)</f>
        <v>20902</v>
      </c>
      <c r="CF398" s="4">
        <f>SUM(AT387:AT398)</f>
        <v>10053</v>
      </c>
      <c r="CG398" s="4">
        <f>SUM(F387:F398)</f>
        <v>7895</v>
      </c>
      <c r="CH398" s="4">
        <f>SUM(O387:O398)</f>
        <v>6952</v>
      </c>
      <c r="CZ398" s="70">
        <v>42125</v>
      </c>
      <c r="DA398" s="5">
        <f t="shared" ref="DA398:DA399" si="265">AVERAGE(BS363:BS398)</f>
        <v>13692.416666666666</v>
      </c>
      <c r="DB398" s="5">
        <f t="shared" ref="DB398" si="266">AVERAGE(BS387:BS398)</f>
        <v>14966.75</v>
      </c>
      <c r="DC398" s="72">
        <f t="shared" si="262"/>
        <v>16675</v>
      </c>
    </row>
    <row r="399" spans="2:107" x14ac:dyDescent="0.3">
      <c r="B399" s="49">
        <v>42156</v>
      </c>
      <c r="C399" t="s">
        <v>448</v>
      </c>
      <c r="D399" s="4">
        <v>108</v>
      </c>
      <c r="E399" s="4">
        <v>252</v>
      </c>
      <c r="F399" s="4">
        <v>736</v>
      </c>
      <c r="G399" s="4">
        <v>69</v>
      </c>
      <c r="H399" s="4">
        <v>2953</v>
      </c>
      <c r="I399" s="4">
        <v>512</v>
      </c>
      <c r="J399" s="4">
        <v>62</v>
      </c>
      <c r="K399" s="4">
        <v>14</v>
      </c>
      <c r="L399" s="4">
        <v>558</v>
      </c>
      <c r="M399" s="4">
        <v>313</v>
      </c>
      <c r="N399" s="4">
        <v>250</v>
      </c>
      <c r="O399" s="4">
        <v>575</v>
      </c>
      <c r="P399" s="4">
        <v>416</v>
      </c>
      <c r="Q399" s="4">
        <v>154</v>
      </c>
      <c r="R399" s="4">
        <v>121</v>
      </c>
      <c r="S399" s="4">
        <v>113</v>
      </c>
      <c r="T399" s="4">
        <v>76</v>
      </c>
      <c r="U399" s="4">
        <v>103</v>
      </c>
      <c r="V399" s="4">
        <v>30</v>
      </c>
      <c r="W399" s="4">
        <v>142</v>
      </c>
      <c r="X399" s="4">
        <v>175</v>
      </c>
      <c r="Y399" s="4">
        <v>268</v>
      </c>
      <c r="Z399" s="4">
        <v>226</v>
      </c>
      <c r="AA399" s="4">
        <v>49</v>
      </c>
      <c r="AB399" s="4">
        <v>201</v>
      </c>
      <c r="AC399" s="4">
        <v>243</v>
      </c>
      <c r="AD399" s="4">
        <v>74</v>
      </c>
      <c r="AE399" s="4">
        <v>351</v>
      </c>
      <c r="AF399" s="4">
        <v>46</v>
      </c>
      <c r="AG399" s="4">
        <v>162</v>
      </c>
      <c r="AH399" s="4">
        <v>128</v>
      </c>
      <c r="AI399" s="4">
        <v>343</v>
      </c>
      <c r="AJ399" s="4">
        <v>306</v>
      </c>
      <c r="AK399" s="4">
        <v>91</v>
      </c>
      <c r="AL399" s="4">
        <v>245</v>
      </c>
      <c r="AM399" s="4">
        <v>139</v>
      </c>
      <c r="AN399" s="4">
        <v>1604</v>
      </c>
      <c r="AO399" s="4">
        <v>241</v>
      </c>
      <c r="AP399" s="4">
        <v>26</v>
      </c>
      <c r="AQ399" s="4">
        <v>105</v>
      </c>
      <c r="AR399" s="4">
        <v>58</v>
      </c>
      <c r="AS399" s="4">
        <v>167</v>
      </c>
      <c r="AT399" s="4">
        <v>899</v>
      </c>
      <c r="AU399" s="4">
        <v>278</v>
      </c>
      <c r="AV399" s="4">
        <v>23</v>
      </c>
      <c r="AW399" s="4">
        <v>298</v>
      </c>
      <c r="AX399" s="4">
        <v>0</v>
      </c>
      <c r="AY399" s="4">
        <v>38</v>
      </c>
      <c r="AZ399" s="4">
        <v>181</v>
      </c>
      <c r="BA399" s="4">
        <v>46</v>
      </c>
      <c r="BB399" s="4">
        <v>37</v>
      </c>
      <c r="BC399" s="4">
        <v>5</v>
      </c>
      <c r="BD399" s="4">
        <v>96</v>
      </c>
      <c r="BE399" s="4">
        <v>0</v>
      </c>
      <c r="BF399" s="4">
        <v>0</v>
      </c>
      <c r="BG399" s="4">
        <v>0</v>
      </c>
      <c r="BH399" s="4">
        <v>1</v>
      </c>
      <c r="BI399" s="4">
        <v>30</v>
      </c>
      <c r="BJ399" s="4">
        <v>1</v>
      </c>
      <c r="BK399" s="4">
        <v>3</v>
      </c>
      <c r="BL399" s="4">
        <v>2</v>
      </c>
      <c r="BM399" s="4">
        <v>0</v>
      </c>
      <c r="BN399" s="4">
        <v>0</v>
      </c>
      <c r="BO399" s="4">
        <f t="shared" si="258"/>
        <v>138</v>
      </c>
      <c r="BP399" s="4">
        <v>107</v>
      </c>
      <c r="BQ399" s="4">
        <f t="shared" si="200"/>
        <v>658</v>
      </c>
      <c r="BR399" s="27">
        <v>15508</v>
      </c>
      <c r="BS399" s="4">
        <f t="shared" si="259"/>
        <v>15508</v>
      </c>
      <c r="BT399" s="3">
        <v>0</v>
      </c>
      <c r="BU399" s="29">
        <v>42182</v>
      </c>
      <c r="BW399" s="4">
        <f>SUM(BR388:BR399)</f>
        <v>180729</v>
      </c>
      <c r="BX399" s="22">
        <f t="shared" ref="BX399:BX404" si="267">(BW399/BW387)-1</f>
        <v>0.10203969633220522</v>
      </c>
      <c r="BY399" s="202">
        <v>3043</v>
      </c>
      <c r="BZ399" s="202">
        <f>BR399-BY399</f>
        <v>12465</v>
      </c>
      <c r="CA399" s="202">
        <f t="shared" ref="CA399:CA404" si="268">SUM(BZ388:BZ399)</f>
        <v>145540</v>
      </c>
      <c r="CD399" s="4">
        <f>SUM(H388:H399)</f>
        <v>34572</v>
      </c>
      <c r="CE399" s="4">
        <f>SUM(AN388:AN399)</f>
        <v>20870</v>
      </c>
      <c r="CF399" s="4">
        <f>SUM(AT388:AT399)</f>
        <v>10192</v>
      </c>
      <c r="CG399" s="4">
        <f>SUM(F388:F399)</f>
        <v>7973</v>
      </c>
      <c r="CH399" s="4">
        <f>SUM(O388:O399)</f>
        <v>6966</v>
      </c>
      <c r="CZ399" s="70">
        <v>42156</v>
      </c>
      <c r="DA399" s="5">
        <f t="shared" si="265"/>
        <v>13729.027777777777</v>
      </c>
      <c r="DB399" s="5">
        <f t="shared" ref="DB399:DB404" si="269">AVERAGE(BS388:BS399)</f>
        <v>15060.75</v>
      </c>
      <c r="DC399" s="72">
        <f t="shared" si="262"/>
        <v>15508</v>
      </c>
    </row>
    <row r="400" spans="2:107" x14ac:dyDescent="0.3">
      <c r="B400" s="46">
        <v>42186</v>
      </c>
      <c r="C400" t="s">
        <v>462</v>
      </c>
      <c r="D400" s="4">
        <v>93</v>
      </c>
      <c r="E400" s="4">
        <v>320</v>
      </c>
      <c r="F400" s="4">
        <v>750</v>
      </c>
      <c r="G400" s="4">
        <v>89</v>
      </c>
      <c r="H400" s="4">
        <v>3443</v>
      </c>
      <c r="I400" s="4">
        <v>520</v>
      </c>
      <c r="J400" s="4">
        <v>94</v>
      </c>
      <c r="K400" s="4">
        <v>26</v>
      </c>
      <c r="L400" s="4">
        <v>648</v>
      </c>
      <c r="M400" s="4">
        <v>308</v>
      </c>
      <c r="N400" s="4">
        <v>291</v>
      </c>
      <c r="O400" s="4">
        <v>594</v>
      </c>
      <c r="P400" s="4">
        <v>415</v>
      </c>
      <c r="Q400" s="4">
        <v>163</v>
      </c>
      <c r="R400" s="4">
        <v>154</v>
      </c>
      <c r="S400" s="4">
        <v>143</v>
      </c>
      <c r="T400" s="4">
        <v>90</v>
      </c>
      <c r="U400" s="4">
        <v>100</v>
      </c>
      <c r="V400" s="4">
        <v>33</v>
      </c>
      <c r="W400" s="4">
        <v>165</v>
      </c>
      <c r="X400" s="4">
        <v>200</v>
      </c>
      <c r="Y400" s="4">
        <v>281</v>
      </c>
      <c r="Z400" s="4">
        <v>279</v>
      </c>
      <c r="AA400" s="4">
        <v>48</v>
      </c>
      <c r="AB400" s="4">
        <v>202</v>
      </c>
      <c r="AC400" s="4">
        <v>246</v>
      </c>
      <c r="AD400" s="4">
        <v>101</v>
      </c>
      <c r="AE400" s="4">
        <v>403</v>
      </c>
      <c r="AF400" s="4">
        <v>34</v>
      </c>
      <c r="AG400" s="4">
        <v>175</v>
      </c>
      <c r="AH400" s="4">
        <v>139</v>
      </c>
      <c r="AI400" s="4">
        <v>377</v>
      </c>
      <c r="AJ400" s="4">
        <v>310</v>
      </c>
      <c r="AK400" s="4">
        <v>101</v>
      </c>
      <c r="AL400" s="4">
        <v>283</v>
      </c>
      <c r="AM400" s="4">
        <v>134</v>
      </c>
      <c r="AN400" s="4">
        <v>1749</v>
      </c>
      <c r="AO400" s="4">
        <v>289</v>
      </c>
      <c r="AP400" s="4">
        <v>21</v>
      </c>
      <c r="AQ400" s="4">
        <v>117</v>
      </c>
      <c r="AR400" s="4">
        <v>44</v>
      </c>
      <c r="AS400" s="4">
        <v>184</v>
      </c>
      <c r="AT400" s="4">
        <v>983</v>
      </c>
      <c r="AU400" s="4">
        <v>304</v>
      </c>
      <c r="AV400" s="4">
        <v>22</v>
      </c>
      <c r="AW400" s="4">
        <v>347</v>
      </c>
      <c r="AX400" s="4">
        <v>0</v>
      </c>
      <c r="AY400" s="4">
        <v>27</v>
      </c>
      <c r="AZ400" s="4">
        <v>192</v>
      </c>
      <c r="BA400" s="4">
        <v>64</v>
      </c>
      <c r="BB400" s="4">
        <v>39</v>
      </c>
      <c r="BC400" s="4">
        <v>9</v>
      </c>
      <c r="BD400" s="4">
        <v>78</v>
      </c>
      <c r="BE400" s="4">
        <v>0</v>
      </c>
      <c r="BF400" s="4">
        <v>0</v>
      </c>
      <c r="BG400" s="4">
        <v>0</v>
      </c>
      <c r="BH400" s="4">
        <v>3</v>
      </c>
      <c r="BI400" s="4">
        <v>32</v>
      </c>
      <c r="BJ400" s="4">
        <v>0</v>
      </c>
      <c r="BK400" s="4">
        <v>6</v>
      </c>
      <c r="BL400" s="4">
        <v>2</v>
      </c>
      <c r="BM400" s="4">
        <v>0</v>
      </c>
      <c r="BN400" s="4">
        <v>0</v>
      </c>
      <c r="BO400" s="4">
        <f t="shared" si="258"/>
        <v>130</v>
      </c>
      <c r="BP400" s="4">
        <v>102</v>
      </c>
      <c r="BQ400" s="4">
        <f t="shared" si="200"/>
        <v>633</v>
      </c>
      <c r="BR400" s="27">
        <v>16999</v>
      </c>
      <c r="BS400" s="4">
        <f t="shared" si="259"/>
        <v>16999</v>
      </c>
      <c r="BT400" s="3">
        <v>0</v>
      </c>
      <c r="BU400" s="29">
        <v>42210</v>
      </c>
      <c r="BW400" s="4">
        <f>SUM(BR389:BR400)</f>
        <v>182540</v>
      </c>
      <c r="BX400" s="22">
        <f t="shared" si="267"/>
        <v>9.6922679390184507E-2</v>
      </c>
      <c r="BY400" s="202">
        <v>2156</v>
      </c>
      <c r="BZ400" s="202">
        <f>BR400-BY400</f>
        <v>14843</v>
      </c>
      <c r="CA400" s="202">
        <f t="shared" si="268"/>
        <v>153272</v>
      </c>
      <c r="CD400" s="4">
        <f>SUM(H389:H400)</f>
        <v>35185</v>
      </c>
      <c r="CE400" s="4">
        <f>SUM(AN389:AN400)</f>
        <v>20916</v>
      </c>
      <c r="CF400" s="4">
        <f>SUM(AT389:AT400)</f>
        <v>10303</v>
      </c>
      <c r="CG400" s="4">
        <f>SUM(F389:F400)</f>
        <v>8000</v>
      </c>
      <c r="CH400" s="4">
        <f>SUM(O389:O400)</f>
        <v>6949</v>
      </c>
      <c r="CZ400" s="70">
        <v>42186</v>
      </c>
      <c r="DA400" s="5">
        <f t="shared" ref="DA400" si="270">AVERAGE(BS365:BS400)</f>
        <v>13855.222222222223</v>
      </c>
      <c r="DB400" s="5">
        <f t="shared" si="269"/>
        <v>15211.666666666666</v>
      </c>
      <c r="DC400" s="72">
        <f t="shared" si="262"/>
        <v>16999</v>
      </c>
    </row>
    <row r="401" spans="2:107" x14ac:dyDescent="0.3">
      <c r="B401" s="46">
        <v>42217</v>
      </c>
      <c r="C401" t="s">
        <v>438</v>
      </c>
      <c r="D401" s="4">
        <v>142</v>
      </c>
      <c r="E401" s="4">
        <v>389</v>
      </c>
      <c r="F401" s="4">
        <v>966</v>
      </c>
      <c r="G401" s="4">
        <v>112</v>
      </c>
      <c r="H401" s="4">
        <v>4340</v>
      </c>
      <c r="I401" s="4">
        <v>687</v>
      </c>
      <c r="J401" s="4">
        <v>114</v>
      </c>
      <c r="K401" s="4">
        <v>28</v>
      </c>
      <c r="L401" s="4">
        <v>880</v>
      </c>
      <c r="M401" s="4">
        <v>417</v>
      </c>
      <c r="N401" s="4">
        <v>358</v>
      </c>
      <c r="O401" s="4">
        <v>736</v>
      </c>
      <c r="P401" s="4">
        <v>636</v>
      </c>
      <c r="Q401" s="4">
        <v>198</v>
      </c>
      <c r="R401" s="4">
        <v>152</v>
      </c>
      <c r="S401" s="4">
        <v>200</v>
      </c>
      <c r="T401" s="4">
        <v>103</v>
      </c>
      <c r="U401" s="4">
        <v>108</v>
      </c>
      <c r="V401" s="4">
        <v>69</v>
      </c>
      <c r="W401" s="4">
        <v>232</v>
      </c>
      <c r="X401" s="4">
        <v>273</v>
      </c>
      <c r="Y401" s="4">
        <v>393</v>
      </c>
      <c r="Z401" s="4">
        <v>299</v>
      </c>
      <c r="AA401" s="4">
        <v>54</v>
      </c>
      <c r="AB401" s="4">
        <v>277</v>
      </c>
      <c r="AC401" s="4">
        <v>412</v>
      </c>
      <c r="AD401" s="4">
        <v>124</v>
      </c>
      <c r="AE401" s="4">
        <v>544</v>
      </c>
      <c r="AF401" s="4">
        <v>56</v>
      </c>
      <c r="AG401" s="4">
        <v>281</v>
      </c>
      <c r="AH401" s="4">
        <v>202</v>
      </c>
      <c r="AI401" s="4">
        <v>529</v>
      </c>
      <c r="AJ401" s="4">
        <v>359</v>
      </c>
      <c r="AK401" s="4">
        <v>110</v>
      </c>
      <c r="AL401" s="4">
        <v>348</v>
      </c>
      <c r="AM401" s="4">
        <v>187</v>
      </c>
      <c r="AN401" s="4">
        <v>2410</v>
      </c>
      <c r="AO401" s="4">
        <v>352</v>
      </c>
      <c r="AP401" s="4">
        <v>24</v>
      </c>
      <c r="AQ401" s="4">
        <v>175</v>
      </c>
      <c r="AR401" s="4">
        <v>60</v>
      </c>
      <c r="AS401" s="4">
        <v>215</v>
      </c>
      <c r="AT401" s="4">
        <v>1296</v>
      </c>
      <c r="AU401" s="4">
        <v>406</v>
      </c>
      <c r="AV401" s="4">
        <v>35</v>
      </c>
      <c r="AW401" s="4">
        <v>509</v>
      </c>
      <c r="AX401" s="4">
        <v>0</v>
      </c>
      <c r="AY401" s="4">
        <v>33</v>
      </c>
      <c r="AZ401" s="4">
        <v>286</v>
      </c>
      <c r="BA401" s="4">
        <v>95</v>
      </c>
      <c r="BB401" s="4">
        <v>54</v>
      </c>
      <c r="BC401" s="4">
        <v>15</v>
      </c>
      <c r="BD401" s="4">
        <v>111</v>
      </c>
      <c r="BE401" s="4">
        <v>0</v>
      </c>
      <c r="BF401" s="4">
        <v>0</v>
      </c>
      <c r="BG401" s="4">
        <v>1</v>
      </c>
      <c r="BH401" s="4">
        <v>0</v>
      </c>
      <c r="BI401" s="4">
        <v>37</v>
      </c>
      <c r="BJ401" s="4">
        <v>0</v>
      </c>
      <c r="BK401" s="4">
        <v>10</v>
      </c>
      <c r="BL401" s="4">
        <v>1</v>
      </c>
      <c r="BM401" s="4">
        <v>0</v>
      </c>
      <c r="BN401" s="4">
        <v>0</v>
      </c>
      <c r="BO401" s="4">
        <f t="shared" si="258"/>
        <v>175</v>
      </c>
      <c r="BP401" s="4">
        <v>150</v>
      </c>
      <c r="BQ401" s="4">
        <f t="shared" ref="BQ401:BQ406" si="271">BR401-SUM(D401:BN401,BP401)</f>
        <v>1041</v>
      </c>
      <c r="BR401" s="27">
        <v>22631</v>
      </c>
      <c r="BS401" s="4">
        <f t="shared" si="259"/>
        <v>22631</v>
      </c>
      <c r="BT401" s="3">
        <v>0</v>
      </c>
      <c r="BU401" s="29">
        <v>42245</v>
      </c>
      <c r="BW401" s="4">
        <f t="shared" ref="BW401" si="272">SUM(BR390:BR401)</f>
        <v>184924</v>
      </c>
      <c r="BX401" s="22">
        <f t="shared" si="267"/>
        <v>9.246656269199871E-2</v>
      </c>
      <c r="BY401" s="202">
        <v>1552</v>
      </c>
      <c r="BZ401" s="202">
        <f t="shared" ref="BZ401" si="273">BR401-BY401</f>
        <v>21079</v>
      </c>
      <c r="CA401" s="202">
        <f t="shared" si="268"/>
        <v>161092</v>
      </c>
      <c r="CD401" s="4">
        <f t="shared" ref="CD401" si="274">SUM(H390:H401)</f>
        <v>35780</v>
      </c>
      <c r="CE401" s="4">
        <f t="shared" ref="CE401" si="275">SUM(AN390:AN401)</f>
        <v>21115</v>
      </c>
      <c r="CF401" s="4">
        <f t="shared" ref="CF401" si="276">SUM(AT390:AT401)</f>
        <v>10399</v>
      </c>
      <c r="CG401" s="4">
        <f t="shared" ref="CG401" si="277">SUM(F390:F401)</f>
        <v>8126</v>
      </c>
      <c r="CH401" s="4">
        <f t="shared" ref="CH401" si="278">SUM(O390:O401)</f>
        <v>6938</v>
      </c>
      <c r="CZ401" s="70">
        <v>42217</v>
      </c>
      <c r="DA401" s="5">
        <f>AVERAGE(BS366:BS401)</f>
        <v>14095.777777777777</v>
      </c>
      <c r="DB401" s="5">
        <f t="shared" si="269"/>
        <v>15410.333333333334</v>
      </c>
      <c r="DC401" s="72">
        <f t="shared" si="262"/>
        <v>22631</v>
      </c>
    </row>
    <row r="402" spans="2:107" x14ac:dyDescent="0.3">
      <c r="B402" s="46">
        <v>42248</v>
      </c>
      <c r="C402" t="s">
        <v>439</v>
      </c>
      <c r="D402" s="4">
        <v>88</v>
      </c>
      <c r="E402" s="4">
        <v>294</v>
      </c>
      <c r="F402" s="4">
        <v>767</v>
      </c>
      <c r="G402" s="4">
        <v>80</v>
      </c>
      <c r="H402" s="4">
        <v>3562</v>
      </c>
      <c r="I402" s="4">
        <v>539</v>
      </c>
      <c r="J402" s="4">
        <v>79</v>
      </c>
      <c r="K402" s="4">
        <v>18</v>
      </c>
      <c r="L402" s="4">
        <v>588</v>
      </c>
      <c r="M402" s="4">
        <v>346</v>
      </c>
      <c r="N402" s="4">
        <v>287</v>
      </c>
      <c r="O402" s="4">
        <v>615</v>
      </c>
      <c r="P402" s="4">
        <v>412</v>
      </c>
      <c r="Q402" s="4">
        <v>143</v>
      </c>
      <c r="R402" s="4">
        <v>115</v>
      </c>
      <c r="S402" s="4">
        <v>129</v>
      </c>
      <c r="T402" s="4">
        <v>66</v>
      </c>
      <c r="U402" s="4">
        <v>102</v>
      </c>
      <c r="V402" s="4">
        <v>38</v>
      </c>
      <c r="W402" s="4">
        <v>189</v>
      </c>
      <c r="X402" s="4">
        <v>207</v>
      </c>
      <c r="Y402" s="4">
        <v>289</v>
      </c>
      <c r="Z402" s="4">
        <v>259</v>
      </c>
      <c r="AA402" s="4">
        <v>50</v>
      </c>
      <c r="AB402" s="4">
        <v>205</v>
      </c>
      <c r="AC402" s="4">
        <v>281</v>
      </c>
      <c r="AD402" s="4">
        <v>76</v>
      </c>
      <c r="AE402" s="4">
        <v>403</v>
      </c>
      <c r="AF402" s="4">
        <v>51</v>
      </c>
      <c r="AG402" s="4">
        <v>174</v>
      </c>
      <c r="AH402" s="4">
        <v>145</v>
      </c>
      <c r="AI402" s="4">
        <v>437</v>
      </c>
      <c r="AJ402" s="4">
        <v>308</v>
      </c>
      <c r="AK402" s="4">
        <v>82</v>
      </c>
      <c r="AL402" s="4">
        <v>244</v>
      </c>
      <c r="AM402" s="4">
        <v>135</v>
      </c>
      <c r="AN402" s="4">
        <v>1918</v>
      </c>
      <c r="AO402" s="4">
        <v>268</v>
      </c>
      <c r="AP402" s="4">
        <v>33</v>
      </c>
      <c r="AQ402" s="4">
        <v>121</v>
      </c>
      <c r="AR402" s="4">
        <v>53</v>
      </c>
      <c r="AS402" s="4">
        <v>160</v>
      </c>
      <c r="AT402" s="4">
        <v>946</v>
      </c>
      <c r="AU402" s="4">
        <v>296</v>
      </c>
      <c r="AV402" s="4">
        <v>38</v>
      </c>
      <c r="AW402" s="4">
        <v>291</v>
      </c>
      <c r="AX402" s="4">
        <v>2</v>
      </c>
      <c r="AY402" s="4">
        <v>24</v>
      </c>
      <c r="AZ402" s="4">
        <v>190</v>
      </c>
      <c r="BA402" s="4">
        <v>86</v>
      </c>
      <c r="BB402" s="4">
        <v>32</v>
      </c>
      <c r="BC402" s="4">
        <v>12</v>
      </c>
      <c r="BD402" s="4">
        <v>118</v>
      </c>
      <c r="BE402" s="4">
        <v>0</v>
      </c>
      <c r="BF402" s="4">
        <v>0</v>
      </c>
      <c r="BG402" s="4">
        <v>0</v>
      </c>
      <c r="BH402" s="4">
        <v>0</v>
      </c>
      <c r="BI402" s="4">
        <v>40</v>
      </c>
      <c r="BJ402" s="4">
        <v>0</v>
      </c>
      <c r="BK402" s="4">
        <v>18</v>
      </c>
      <c r="BL402" s="4">
        <v>1</v>
      </c>
      <c r="BM402" s="4">
        <v>0</v>
      </c>
      <c r="BN402" s="4">
        <v>0</v>
      </c>
      <c r="BO402" s="4">
        <f t="shared" si="258"/>
        <v>189</v>
      </c>
      <c r="BP402" s="4">
        <v>102</v>
      </c>
      <c r="BQ402" s="4">
        <f t="shared" si="271"/>
        <v>829</v>
      </c>
      <c r="BR402" s="27">
        <v>17381</v>
      </c>
      <c r="BS402" s="4">
        <f t="shared" si="259"/>
        <v>17381</v>
      </c>
      <c r="BT402" s="3">
        <v>0</v>
      </c>
      <c r="BU402" s="29">
        <v>42273</v>
      </c>
      <c r="BW402" s="4">
        <f t="shared" ref="BW402:BW403" si="279">SUM(BR391:BR402)</f>
        <v>185620</v>
      </c>
      <c r="BX402" s="22">
        <f t="shared" si="267"/>
        <v>8.1922303500131077E-2</v>
      </c>
      <c r="BY402" s="202">
        <v>3232</v>
      </c>
      <c r="BZ402" s="202">
        <f t="shared" ref="BZ402:BZ403" si="280">BR402-BY402</f>
        <v>14149</v>
      </c>
      <c r="CA402" s="202">
        <f t="shared" si="268"/>
        <v>161438</v>
      </c>
      <c r="CD402" s="4">
        <f t="shared" ref="CD402:CD403" si="281">SUM(H391:H402)</f>
        <v>36109</v>
      </c>
      <c r="CE402" s="4">
        <f t="shared" ref="CE402:CE403" si="282">SUM(AN391:AN402)</f>
        <v>21246</v>
      </c>
      <c r="CF402" s="4">
        <f t="shared" ref="CF402:CF403" si="283">SUM(AT391:AT402)</f>
        <v>10428</v>
      </c>
      <c r="CG402" s="4">
        <f t="shared" ref="CG402:CG403" si="284">SUM(F391:F402)</f>
        <v>8207</v>
      </c>
      <c r="CH402" s="4">
        <f t="shared" ref="CH402:CH403" si="285">SUM(O391:O402)</f>
        <v>6896</v>
      </c>
      <c r="CZ402" s="70">
        <v>42248</v>
      </c>
      <c r="DA402" s="5">
        <f>AVERAGE(BS367:BS402)</f>
        <v>14055.222222222223</v>
      </c>
      <c r="DB402" s="5">
        <f t="shared" si="269"/>
        <v>15468.333333333334</v>
      </c>
      <c r="DC402" s="72">
        <f t="shared" si="262"/>
        <v>17381</v>
      </c>
    </row>
    <row r="403" spans="2:107" x14ac:dyDescent="0.3">
      <c r="B403" s="46">
        <v>42278</v>
      </c>
      <c r="C403" t="s">
        <v>440</v>
      </c>
      <c r="D403" s="4">
        <v>117</v>
      </c>
      <c r="E403" s="4">
        <v>463</v>
      </c>
      <c r="F403" s="4">
        <v>862</v>
      </c>
      <c r="G403" s="4">
        <v>111</v>
      </c>
      <c r="H403" s="4">
        <v>4137</v>
      </c>
      <c r="I403" s="4">
        <v>675</v>
      </c>
      <c r="J403" s="4">
        <v>98</v>
      </c>
      <c r="K403" s="4">
        <v>21</v>
      </c>
      <c r="L403" s="4">
        <v>751</v>
      </c>
      <c r="M403" s="4">
        <v>396</v>
      </c>
      <c r="N403" s="4">
        <v>308</v>
      </c>
      <c r="O403" s="4">
        <v>793</v>
      </c>
      <c r="P403" s="4">
        <v>487</v>
      </c>
      <c r="Q403" s="4">
        <v>178</v>
      </c>
      <c r="R403" s="4">
        <v>127</v>
      </c>
      <c r="S403" s="4">
        <v>174</v>
      </c>
      <c r="T403" s="4">
        <v>108</v>
      </c>
      <c r="U403" s="4">
        <v>110</v>
      </c>
      <c r="V403" s="4">
        <v>59</v>
      </c>
      <c r="W403" s="4">
        <v>231</v>
      </c>
      <c r="X403" s="4">
        <v>259</v>
      </c>
      <c r="Y403" s="4">
        <v>329</v>
      </c>
      <c r="Z403" s="4">
        <v>263</v>
      </c>
      <c r="AA403" s="4">
        <v>58</v>
      </c>
      <c r="AB403" s="4">
        <v>223</v>
      </c>
      <c r="AC403" s="4">
        <v>390</v>
      </c>
      <c r="AD403" s="4">
        <v>93</v>
      </c>
      <c r="AE403" s="4">
        <v>490</v>
      </c>
      <c r="AF403" s="4">
        <v>64</v>
      </c>
      <c r="AG403" s="4">
        <v>230</v>
      </c>
      <c r="AH403" s="4">
        <v>191</v>
      </c>
      <c r="AI403" s="4">
        <v>478</v>
      </c>
      <c r="AJ403" s="4">
        <v>313</v>
      </c>
      <c r="AK403" s="4">
        <v>114</v>
      </c>
      <c r="AL403" s="4">
        <v>292</v>
      </c>
      <c r="AM403" s="4">
        <v>172</v>
      </c>
      <c r="AN403" s="4">
        <v>2346</v>
      </c>
      <c r="AO403" s="4">
        <v>324</v>
      </c>
      <c r="AP403" s="4">
        <v>22</v>
      </c>
      <c r="AQ403" s="4">
        <v>179</v>
      </c>
      <c r="AR403" s="4">
        <v>67</v>
      </c>
      <c r="AS403" s="4">
        <v>224</v>
      </c>
      <c r="AT403" s="4">
        <v>1218</v>
      </c>
      <c r="AU403" s="4">
        <v>354</v>
      </c>
      <c r="AV403" s="4">
        <v>33</v>
      </c>
      <c r="AW403" s="4">
        <v>374</v>
      </c>
      <c r="AX403" s="4">
        <v>3</v>
      </c>
      <c r="AY403" s="4">
        <v>23</v>
      </c>
      <c r="AZ403" s="4">
        <v>232</v>
      </c>
      <c r="BA403" s="4">
        <v>100</v>
      </c>
      <c r="BB403" s="4">
        <v>35</v>
      </c>
      <c r="BC403" s="4">
        <v>12</v>
      </c>
      <c r="BD403" s="4">
        <v>133</v>
      </c>
      <c r="BE403" s="4">
        <v>0</v>
      </c>
      <c r="BF403" s="4">
        <v>0</v>
      </c>
      <c r="BG403" s="4">
        <v>0</v>
      </c>
      <c r="BH403" s="4">
        <v>1</v>
      </c>
      <c r="BI403" s="4">
        <v>34</v>
      </c>
      <c r="BJ403" s="4">
        <v>1</v>
      </c>
      <c r="BK403" s="4">
        <v>2</v>
      </c>
      <c r="BL403" s="4">
        <v>2</v>
      </c>
      <c r="BM403" s="4">
        <v>0</v>
      </c>
      <c r="BN403" s="4">
        <v>0</v>
      </c>
      <c r="BO403" s="4">
        <f t="shared" si="258"/>
        <v>185</v>
      </c>
      <c r="BP403" s="4">
        <v>116</v>
      </c>
      <c r="BQ403" s="4">
        <f t="shared" si="271"/>
        <v>979</v>
      </c>
      <c r="BR403" s="27">
        <v>20979</v>
      </c>
      <c r="BS403" s="4">
        <f t="shared" si="259"/>
        <v>20979</v>
      </c>
      <c r="BT403" s="3">
        <v>0</v>
      </c>
      <c r="BU403" s="29">
        <v>42308</v>
      </c>
      <c r="BW403" s="4">
        <f t="shared" si="279"/>
        <v>192002</v>
      </c>
      <c r="BX403" s="22">
        <f t="shared" si="267"/>
        <v>0.10769319525773802</v>
      </c>
      <c r="BY403" s="202">
        <v>3068</v>
      </c>
      <c r="BZ403" s="202">
        <f t="shared" si="280"/>
        <v>17911</v>
      </c>
      <c r="CA403" s="202">
        <f t="shared" si="268"/>
        <v>166709</v>
      </c>
      <c r="CD403" s="4">
        <f t="shared" si="281"/>
        <v>37555</v>
      </c>
      <c r="CE403" s="4">
        <f t="shared" si="282"/>
        <v>21908</v>
      </c>
      <c r="CF403" s="4">
        <f t="shared" si="283"/>
        <v>10813</v>
      </c>
      <c r="CG403" s="4">
        <f t="shared" si="284"/>
        <v>8477</v>
      </c>
      <c r="CH403" s="4">
        <f t="shared" si="285"/>
        <v>7140</v>
      </c>
      <c r="CZ403" s="70">
        <v>42278</v>
      </c>
      <c r="DA403" s="5">
        <f>AVERAGE(BS368:BS403)</f>
        <v>14268.111111111111</v>
      </c>
      <c r="DB403" s="5">
        <f t="shared" si="269"/>
        <v>16000.166666666666</v>
      </c>
      <c r="DC403" s="72">
        <f t="shared" si="262"/>
        <v>20979</v>
      </c>
    </row>
    <row r="404" spans="2:107" x14ac:dyDescent="0.3">
      <c r="B404" s="46">
        <v>42309</v>
      </c>
      <c r="C404" t="s">
        <v>441</v>
      </c>
      <c r="D404" s="4">
        <v>80</v>
      </c>
      <c r="E404" s="4">
        <v>276</v>
      </c>
      <c r="F404" s="4">
        <v>572</v>
      </c>
      <c r="G404" s="4">
        <v>77</v>
      </c>
      <c r="H404" s="4">
        <v>2621</v>
      </c>
      <c r="I404" s="4">
        <v>417</v>
      </c>
      <c r="J404" s="4">
        <v>82</v>
      </c>
      <c r="K404" s="4">
        <v>19</v>
      </c>
      <c r="L404" s="4">
        <v>410</v>
      </c>
      <c r="M404" s="4">
        <v>271</v>
      </c>
      <c r="N404" s="4">
        <v>219</v>
      </c>
      <c r="O404" s="4">
        <v>537</v>
      </c>
      <c r="P404" s="4">
        <v>369</v>
      </c>
      <c r="Q404" s="4">
        <v>126</v>
      </c>
      <c r="R404" s="4">
        <v>69</v>
      </c>
      <c r="S404" s="4">
        <v>106</v>
      </c>
      <c r="T404" s="4">
        <v>68</v>
      </c>
      <c r="U404" s="4">
        <v>84</v>
      </c>
      <c r="V404" s="4">
        <v>39</v>
      </c>
      <c r="W404" s="4">
        <v>129</v>
      </c>
      <c r="X404" s="4">
        <v>150</v>
      </c>
      <c r="Y404" s="4">
        <v>207</v>
      </c>
      <c r="Z404" s="4">
        <v>161</v>
      </c>
      <c r="AA404" s="4">
        <v>30</v>
      </c>
      <c r="AB404" s="4">
        <v>186</v>
      </c>
      <c r="AC404" s="4">
        <v>208</v>
      </c>
      <c r="AD404" s="4">
        <v>45</v>
      </c>
      <c r="AE404" s="4">
        <v>328</v>
      </c>
      <c r="AF404" s="4">
        <v>31</v>
      </c>
      <c r="AG404" s="4">
        <v>118</v>
      </c>
      <c r="AH404" s="4">
        <v>110</v>
      </c>
      <c r="AI404" s="4">
        <v>304</v>
      </c>
      <c r="AJ404" s="4">
        <v>216</v>
      </c>
      <c r="AK404" s="4">
        <v>72</v>
      </c>
      <c r="AL404" s="4">
        <v>196</v>
      </c>
      <c r="AM404" s="4">
        <v>108</v>
      </c>
      <c r="AN404" s="4">
        <v>1575</v>
      </c>
      <c r="AO404" s="4">
        <v>192</v>
      </c>
      <c r="AP404" s="4">
        <v>21</v>
      </c>
      <c r="AQ404" s="4">
        <v>77</v>
      </c>
      <c r="AR404" s="4">
        <v>46</v>
      </c>
      <c r="AS404" s="4">
        <v>146</v>
      </c>
      <c r="AT404" s="4">
        <v>684</v>
      </c>
      <c r="AU404" s="4">
        <v>242</v>
      </c>
      <c r="AV404" s="4">
        <v>20</v>
      </c>
      <c r="AW404" s="4">
        <v>267</v>
      </c>
      <c r="AX404" s="4">
        <v>0</v>
      </c>
      <c r="AY404" s="4">
        <v>22</v>
      </c>
      <c r="AZ404" s="4">
        <v>168</v>
      </c>
      <c r="BA404" s="4">
        <v>57</v>
      </c>
      <c r="BB404" s="4">
        <v>24</v>
      </c>
      <c r="BC404" s="4">
        <v>13</v>
      </c>
      <c r="BD404" s="4">
        <v>86</v>
      </c>
      <c r="BE404" s="4">
        <v>0</v>
      </c>
      <c r="BF404" s="4">
        <v>0</v>
      </c>
      <c r="BG404" s="4">
        <v>0</v>
      </c>
      <c r="BH404" s="4">
        <v>1</v>
      </c>
      <c r="BI404" s="4">
        <v>30</v>
      </c>
      <c r="BJ404" s="4">
        <v>0</v>
      </c>
      <c r="BK404" s="4">
        <v>9</v>
      </c>
      <c r="BL404" s="4">
        <v>1</v>
      </c>
      <c r="BM404" s="4">
        <v>0</v>
      </c>
      <c r="BN404" s="4">
        <v>0</v>
      </c>
      <c r="BO404" s="4">
        <f t="shared" si="258"/>
        <v>140</v>
      </c>
      <c r="BP404" s="4">
        <v>80</v>
      </c>
      <c r="BQ404" s="4">
        <f t="shared" si="271"/>
        <v>695</v>
      </c>
      <c r="BR404" s="27">
        <v>13497</v>
      </c>
      <c r="BS404" s="4">
        <f t="shared" si="259"/>
        <v>13497</v>
      </c>
      <c r="BT404" s="3">
        <v>0</v>
      </c>
      <c r="BU404" s="29">
        <v>42336</v>
      </c>
      <c r="BW404" s="4">
        <f t="shared" ref="BW404" si="286">SUM(BR393:BR404)</f>
        <v>190681</v>
      </c>
      <c r="BX404" s="22">
        <f t="shared" si="267"/>
        <v>9.331674369001064E-2</v>
      </c>
      <c r="BY404" s="202">
        <v>2538</v>
      </c>
      <c r="BZ404" s="202">
        <f t="shared" ref="BZ404" si="287">BR404-BY404</f>
        <v>10959</v>
      </c>
      <c r="CA404" s="202">
        <f t="shared" si="268"/>
        <v>163528</v>
      </c>
      <c r="CD404" s="4">
        <f t="shared" ref="CD404" si="288">SUM(H393:H404)</f>
        <v>37319</v>
      </c>
      <c r="CE404" s="4">
        <f t="shared" ref="CE404" si="289">SUM(AN393:AN404)</f>
        <v>21750</v>
      </c>
      <c r="CF404" s="4">
        <f t="shared" ref="CF404" si="290">SUM(AT393:AT404)</f>
        <v>10763</v>
      </c>
      <c r="CG404" s="4">
        <f t="shared" ref="CG404" si="291">SUM(F393:F404)</f>
        <v>8390</v>
      </c>
      <c r="CH404" s="4">
        <f t="shared" ref="CH404" si="292">SUM(O393:O404)</f>
        <v>7112</v>
      </c>
      <c r="CZ404" s="70">
        <v>42309</v>
      </c>
      <c r="DA404" s="5">
        <f>AVERAGE(BS369:BS404)</f>
        <v>14385.861111111111</v>
      </c>
      <c r="DB404" s="5">
        <f t="shared" si="269"/>
        <v>15890.083333333334</v>
      </c>
      <c r="DC404" s="72">
        <f t="shared" si="262"/>
        <v>13497</v>
      </c>
    </row>
    <row r="405" spans="2:107" x14ac:dyDescent="0.3">
      <c r="B405" s="46">
        <v>42339</v>
      </c>
      <c r="C405" t="s">
        <v>442</v>
      </c>
      <c r="D405" s="4">
        <v>56</v>
      </c>
      <c r="E405" s="4">
        <v>248</v>
      </c>
      <c r="F405" s="4">
        <v>495</v>
      </c>
      <c r="G405" s="4">
        <v>58</v>
      </c>
      <c r="H405" s="4">
        <v>2438</v>
      </c>
      <c r="I405" s="4">
        <v>343</v>
      </c>
      <c r="J405" s="4">
        <v>44</v>
      </c>
      <c r="K405" s="4">
        <v>16</v>
      </c>
      <c r="L405" s="4">
        <v>414</v>
      </c>
      <c r="M405" s="4">
        <v>259</v>
      </c>
      <c r="N405" s="4">
        <v>196</v>
      </c>
      <c r="O405" s="4">
        <v>433</v>
      </c>
      <c r="P405" s="4">
        <v>270</v>
      </c>
      <c r="Q405" s="4">
        <v>105</v>
      </c>
      <c r="R405" s="4">
        <v>71</v>
      </c>
      <c r="S405" s="4">
        <v>86</v>
      </c>
      <c r="T405" s="4">
        <v>81</v>
      </c>
      <c r="U405" s="4">
        <v>63</v>
      </c>
      <c r="V405" s="4">
        <v>33</v>
      </c>
      <c r="W405" s="4">
        <v>102</v>
      </c>
      <c r="X405" s="4">
        <v>108</v>
      </c>
      <c r="Y405" s="4">
        <v>171</v>
      </c>
      <c r="Z405" s="4">
        <v>157</v>
      </c>
      <c r="AA405" s="4">
        <v>36</v>
      </c>
      <c r="AB405" s="4">
        <v>141</v>
      </c>
      <c r="AC405" s="4">
        <v>191</v>
      </c>
      <c r="AD405" s="4">
        <v>48</v>
      </c>
      <c r="AE405" s="4">
        <v>324</v>
      </c>
      <c r="AF405" s="4">
        <v>27</v>
      </c>
      <c r="AG405" s="4">
        <v>112</v>
      </c>
      <c r="AH405" s="4">
        <v>94</v>
      </c>
      <c r="AI405" s="4">
        <v>272</v>
      </c>
      <c r="AJ405" s="4">
        <v>154</v>
      </c>
      <c r="AK405" s="4">
        <v>74</v>
      </c>
      <c r="AL405" s="4">
        <v>176</v>
      </c>
      <c r="AM405" s="4">
        <v>110</v>
      </c>
      <c r="AN405" s="4">
        <v>1549</v>
      </c>
      <c r="AO405" s="4">
        <v>172</v>
      </c>
      <c r="AP405" s="4">
        <v>14</v>
      </c>
      <c r="AQ405" s="4">
        <v>83</v>
      </c>
      <c r="AR405" s="4">
        <v>37</v>
      </c>
      <c r="AS405" s="4">
        <v>122</v>
      </c>
      <c r="AT405" s="4">
        <v>631</v>
      </c>
      <c r="AU405" s="4">
        <v>192</v>
      </c>
      <c r="AV405" s="4">
        <v>22</v>
      </c>
      <c r="AW405" s="4">
        <v>192</v>
      </c>
      <c r="AX405" s="4">
        <v>1</v>
      </c>
      <c r="AY405" s="4">
        <v>13</v>
      </c>
      <c r="AZ405" s="4">
        <v>118</v>
      </c>
      <c r="BA405" s="4">
        <v>64</v>
      </c>
      <c r="BB405" s="4">
        <v>29</v>
      </c>
      <c r="BC405" s="4">
        <v>13</v>
      </c>
      <c r="BD405" s="4">
        <v>69</v>
      </c>
      <c r="BE405" s="4">
        <v>0</v>
      </c>
      <c r="BF405" s="4">
        <v>0</v>
      </c>
      <c r="BG405" s="4">
        <v>0</v>
      </c>
      <c r="BH405" s="4">
        <v>1</v>
      </c>
      <c r="BI405" s="4">
        <v>40</v>
      </c>
      <c r="BJ405" s="4">
        <v>0</v>
      </c>
      <c r="BK405" s="4">
        <v>11</v>
      </c>
      <c r="BL405" s="4">
        <v>2</v>
      </c>
      <c r="BM405" s="4">
        <v>0</v>
      </c>
      <c r="BN405" s="4">
        <v>0</v>
      </c>
      <c r="BO405" s="4">
        <f t="shared" si="258"/>
        <v>136</v>
      </c>
      <c r="BP405" s="4">
        <v>82</v>
      </c>
      <c r="BQ405" s="4">
        <f t="shared" si="271"/>
        <v>636</v>
      </c>
      <c r="BR405" s="27">
        <v>12099</v>
      </c>
      <c r="BS405" s="4">
        <f t="shared" si="259"/>
        <v>12099</v>
      </c>
      <c r="BT405" s="3">
        <v>0</v>
      </c>
      <c r="BU405" s="29">
        <v>42364</v>
      </c>
      <c r="BW405" s="4">
        <f t="shared" ref="BW405" si="293">SUM(BR394:BR405)</f>
        <v>191795</v>
      </c>
      <c r="BX405" s="22">
        <f t="shared" ref="BX405" si="294">(BW405/BW393)-1</f>
        <v>9.4083353298878514E-2</v>
      </c>
      <c r="BY405" s="202">
        <v>1924</v>
      </c>
      <c r="BZ405" s="202">
        <f t="shared" ref="BZ405" si="295">BR405-BY405</f>
        <v>10175</v>
      </c>
      <c r="CA405" s="202">
        <f t="shared" ref="CA405" si="296">SUM(BZ394:BZ405)</f>
        <v>163704</v>
      </c>
      <c r="CD405" s="4">
        <f t="shared" ref="CD405" si="297">SUM(H394:H405)</f>
        <v>37624</v>
      </c>
      <c r="CE405" s="4">
        <f t="shared" ref="CE405" si="298">SUM(AN394:AN405)</f>
        <v>21990</v>
      </c>
      <c r="CF405" s="4">
        <f t="shared" ref="CF405" si="299">SUM(AT394:AT405)</f>
        <v>10807</v>
      </c>
      <c r="CG405" s="4">
        <f t="shared" ref="CG405" si="300">SUM(F394:F405)</f>
        <v>8395</v>
      </c>
      <c r="CH405" s="4">
        <f t="shared" ref="CH405" si="301">SUM(O394:O405)</f>
        <v>7149</v>
      </c>
      <c r="CZ405" s="70">
        <v>42339</v>
      </c>
      <c r="DA405" s="5">
        <f t="shared" ref="DA405:DA407" si="302">AVERAGE(BS370:BS405)</f>
        <v>14397.388888888889</v>
      </c>
      <c r="DB405" s="5">
        <f t="shared" ref="DB405:DB407" si="303">AVERAGE(BS394:BS405)</f>
        <v>15982.916666666666</v>
      </c>
      <c r="DC405" s="72">
        <f t="shared" ref="DC405:DC407" si="304">BS405</f>
        <v>12099</v>
      </c>
    </row>
    <row r="406" spans="2:107" x14ac:dyDescent="0.3">
      <c r="B406" s="46">
        <v>42370</v>
      </c>
      <c r="C406" t="s">
        <v>443</v>
      </c>
      <c r="D406" s="4">
        <v>96</v>
      </c>
      <c r="E406" s="4">
        <v>365</v>
      </c>
      <c r="F406" s="4">
        <v>726</v>
      </c>
      <c r="G406" s="4">
        <v>78</v>
      </c>
      <c r="H406" s="4">
        <v>3492</v>
      </c>
      <c r="I406" s="4">
        <v>543</v>
      </c>
      <c r="J406" s="4">
        <v>63</v>
      </c>
      <c r="K406" s="4">
        <v>26</v>
      </c>
      <c r="L406" s="4">
        <v>579</v>
      </c>
      <c r="M406" s="4">
        <v>326</v>
      </c>
      <c r="N406" s="4">
        <v>279</v>
      </c>
      <c r="O406" s="4">
        <v>663</v>
      </c>
      <c r="P406" s="4">
        <v>418</v>
      </c>
      <c r="Q406" s="4">
        <v>133</v>
      </c>
      <c r="R406" s="4">
        <v>97</v>
      </c>
      <c r="S406" s="4">
        <v>122</v>
      </c>
      <c r="T406" s="4">
        <v>94</v>
      </c>
      <c r="U406" s="4">
        <v>114</v>
      </c>
      <c r="V406" s="4">
        <v>37</v>
      </c>
      <c r="W406" s="4">
        <v>149</v>
      </c>
      <c r="X406" s="4">
        <v>212</v>
      </c>
      <c r="Y406" s="4">
        <v>209</v>
      </c>
      <c r="Z406" s="4">
        <v>221</v>
      </c>
      <c r="AA406" s="4">
        <v>52</v>
      </c>
      <c r="AB406" s="4">
        <v>210</v>
      </c>
      <c r="AC406" s="4">
        <v>309</v>
      </c>
      <c r="AD406" s="4">
        <v>84</v>
      </c>
      <c r="AE406" s="4">
        <v>391</v>
      </c>
      <c r="AF406" s="4">
        <v>39</v>
      </c>
      <c r="AG406" s="4">
        <v>164</v>
      </c>
      <c r="AH406" s="4">
        <v>150</v>
      </c>
      <c r="AI406" s="4">
        <v>393</v>
      </c>
      <c r="AJ406" s="4">
        <v>264</v>
      </c>
      <c r="AK406" s="4">
        <v>89</v>
      </c>
      <c r="AL406" s="4">
        <v>252</v>
      </c>
      <c r="AM406" s="4">
        <v>134</v>
      </c>
      <c r="AN406" s="4">
        <v>2170</v>
      </c>
      <c r="AO406" s="4">
        <v>227</v>
      </c>
      <c r="AP406" s="4">
        <v>23</v>
      </c>
      <c r="AQ406" s="4">
        <v>118</v>
      </c>
      <c r="AR406" s="4">
        <v>61</v>
      </c>
      <c r="AS406" s="4">
        <v>185</v>
      </c>
      <c r="AT406" s="4">
        <v>950</v>
      </c>
      <c r="AU406" s="4">
        <v>298</v>
      </c>
      <c r="AV406" s="4">
        <v>19</v>
      </c>
      <c r="AW406" s="4">
        <v>328</v>
      </c>
      <c r="AX406" s="4">
        <v>2</v>
      </c>
      <c r="AY406" s="4">
        <v>24</v>
      </c>
      <c r="AZ406" s="4">
        <v>193</v>
      </c>
      <c r="BA406" s="4">
        <v>72</v>
      </c>
      <c r="BB406" s="4">
        <v>36</v>
      </c>
      <c r="BC406" s="4">
        <v>12</v>
      </c>
      <c r="BD406" s="4">
        <v>113</v>
      </c>
      <c r="BE406" s="4">
        <v>0</v>
      </c>
      <c r="BF406" s="4">
        <v>0</v>
      </c>
      <c r="BG406" s="4">
        <v>0</v>
      </c>
      <c r="BH406" s="4">
        <v>2</v>
      </c>
      <c r="BI406" s="4">
        <v>29</v>
      </c>
      <c r="BJ406" s="4">
        <v>0</v>
      </c>
      <c r="BK406" s="4">
        <v>12</v>
      </c>
      <c r="BL406" s="4">
        <v>1</v>
      </c>
      <c r="BM406" s="4">
        <v>0</v>
      </c>
      <c r="BN406" s="4">
        <v>0</v>
      </c>
      <c r="BO406" s="4">
        <f t="shared" si="258"/>
        <v>169</v>
      </c>
      <c r="BP406" s="4">
        <v>82</v>
      </c>
      <c r="BQ406" s="4">
        <f t="shared" si="271"/>
        <v>770</v>
      </c>
      <c r="BR406" s="27">
        <v>17300</v>
      </c>
      <c r="BS406" s="4">
        <f t="shared" si="259"/>
        <v>17300</v>
      </c>
      <c r="BT406" s="3">
        <v>0</v>
      </c>
      <c r="BU406" s="29">
        <v>42399</v>
      </c>
      <c r="BW406" s="4">
        <f t="shared" ref="BW406" si="305">SUM(BR395:BR406)</f>
        <v>193132</v>
      </c>
      <c r="BX406" s="22">
        <f t="shared" ref="BX406:BX407" si="306">(BW406/BW394)-1</f>
        <v>7.7721479431262619E-2</v>
      </c>
      <c r="BY406" s="202">
        <v>2602</v>
      </c>
      <c r="BZ406" s="202">
        <f t="shared" ref="BZ406:BZ407" si="307">BR406-BY406</f>
        <v>14698</v>
      </c>
      <c r="CA406" s="202">
        <f t="shared" ref="CA406:CA407" si="308">SUM(BZ395:BZ406)</f>
        <v>162935</v>
      </c>
      <c r="CD406" s="4">
        <f t="shared" ref="CD406" si="309">SUM(H395:H406)</f>
        <v>37978</v>
      </c>
      <c r="CE406" s="4">
        <f t="shared" ref="CE406" si="310">SUM(AN395:AN406)</f>
        <v>22248</v>
      </c>
      <c r="CF406" s="4">
        <f t="shared" ref="CF406" si="311">SUM(AT395:AT406)</f>
        <v>10892</v>
      </c>
      <c r="CG406" s="4">
        <f t="shared" ref="CG406" si="312">SUM(F395:F406)</f>
        <v>8388</v>
      </c>
      <c r="CH406" s="4">
        <f t="shared" ref="CH406" si="313">SUM(O395:O406)</f>
        <v>7201</v>
      </c>
      <c r="CZ406" s="70">
        <v>42370</v>
      </c>
      <c r="DA406" s="5">
        <f t="shared" si="302"/>
        <v>14602.583333333334</v>
      </c>
      <c r="DB406" s="5">
        <f t="shared" si="303"/>
        <v>16094.333333333334</v>
      </c>
      <c r="DC406" s="72">
        <f t="shared" si="304"/>
        <v>17300</v>
      </c>
    </row>
    <row r="407" spans="2:107" x14ac:dyDescent="0.3">
      <c r="B407" s="46">
        <v>42401</v>
      </c>
      <c r="C407" t="s">
        <v>444</v>
      </c>
      <c r="D407" s="4">
        <v>95</v>
      </c>
      <c r="E407" s="4">
        <v>318</v>
      </c>
      <c r="F407" s="4">
        <v>708</v>
      </c>
      <c r="G407" s="4">
        <v>77</v>
      </c>
      <c r="H407" s="4">
        <v>2895</v>
      </c>
      <c r="I407" s="4">
        <v>410</v>
      </c>
      <c r="J407" s="4">
        <v>54</v>
      </c>
      <c r="K407" s="4">
        <v>11</v>
      </c>
      <c r="L407" s="4">
        <v>488</v>
      </c>
      <c r="M407" s="4">
        <v>280</v>
      </c>
      <c r="N407" s="4">
        <v>244</v>
      </c>
      <c r="O407" s="4">
        <v>567</v>
      </c>
      <c r="P407" s="4">
        <v>324</v>
      </c>
      <c r="Q407" s="4">
        <v>132</v>
      </c>
      <c r="R407" s="4">
        <v>77</v>
      </c>
      <c r="S407" s="4">
        <v>110</v>
      </c>
      <c r="T407" s="4">
        <v>68</v>
      </c>
      <c r="U407" s="4">
        <v>84</v>
      </c>
      <c r="V407" s="4">
        <v>34</v>
      </c>
      <c r="W407" s="4">
        <v>142</v>
      </c>
      <c r="X407" s="4">
        <v>137</v>
      </c>
      <c r="Y407" s="4">
        <v>185</v>
      </c>
      <c r="Z407" s="4">
        <v>170</v>
      </c>
      <c r="AA407" s="4">
        <v>46</v>
      </c>
      <c r="AB407" s="4">
        <v>181</v>
      </c>
      <c r="AC407" s="4">
        <v>263</v>
      </c>
      <c r="AD407" s="4">
        <v>60</v>
      </c>
      <c r="AE407" s="4">
        <v>334</v>
      </c>
      <c r="AF407" s="4">
        <v>41</v>
      </c>
      <c r="AG407" s="4">
        <v>125</v>
      </c>
      <c r="AH407" s="4">
        <v>114</v>
      </c>
      <c r="AI407" s="4">
        <v>302</v>
      </c>
      <c r="AJ407" s="4">
        <v>256</v>
      </c>
      <c r="AK407" s="4">
        <v>66</v>
      </c>
      <c r="AL407" s="4">
        <v>168</v>
      </c>
      <c r="AM407" s="4">
        <v>135</v>
      </c>
      <c r="AN407" s="4">
        <v>1746</v>
      </c>
      <c r="AO407" s="4">
        <v>188</v>
      </c>
      <c r="AP407" s="4">
        <v>25</v>
      </c>
      <c r="AQ407" s="4">
        <v>118</v>
      </c>
      <c r="AR407" s="4">
        <v>41</v>
      </c>
      <c r="AS407" s="4">
        <v>160</v>
      </c>
      <c r="AT407" s="4">
        <v>857</v>
      </c>
      <c r="AU407" s="4">
        <v>259</v>
      </c>
      <c r="AV407" s="4">
        <v>25</v>
      </c>
      <c r="AW407" s="4">
        <v>228</v>
      </c>
      <c r="AX407" s="4">
        <v>6</v>
      </c>
      <c r="AY407" s="4">
        <v>21</v>
      </c>
      <c r="AZ407" s="4">
        <v>153</v>
      </c>
      <c r="BA407" s="4">
        <v>58</v>
      </c>
      <c r="BB407" s="4">
        <v>24</v>
      </c>
      <c r="BC407" s="4">
        <v>10</v>
      </c>
      <c r="BD407" s="4">
        <v>80</v>
      </c>
      <c r="BE407" s="4">
        <v>0</v>
      </c>
      <c r="BF407" s="4">
        <v>0</v>
      </c>
      <c r="BG407" s="4">
        <v>0</v>
      </c>
      <c r="BH407" s="4">
        <v>1</v>
      </c>
      <c r="BI407" s="4">
        <v>16</v>
      </c>
      <c r="BJ407" s="4">
        <v>0</v>
      </c>
      <c r="BK407" s="4">
        <v>7</v>
      </c>
      <c r="BL407" s="4">
        <v>2</v>
      </c>
      <c r="BM407" s="4">
        <v>0</v>
      </c>
      <c r="BN407" s="4">
        <v>0</v>
      </c>
      <c r="BO407" s="4">
        <f t="shared" ref="BO407:BO437" si="314">SUM(BC407:BN407)</f>
        <v>116</v>
      </c>
      <c r="BP407" s="4">
        <v>69</v>
      </c>
      <c r="BQ407" s="4">
        <f t="shared" ref="BQ407:BQ437" si="315">BR407-SUM(D407:BN407,BP407)</f>
        <v>706</v>
      </c>
      <c r="BR407" s="27">
        <v>14501</v>
      </c>
      <c r="BS407" s="4">
        <f t="shared" ref="BS407:BS408" si="316">SUM(D407:BQ407)-BO407</f>
        <v>14501</v>
      </c>
      <c r="BT407" s="3">
        <v>0</v>
      </c>
      <c r="BU407" s="29">
        <v>42427</v>
      </c>
      <c r="BW407" s="4">
        <f t="shared" ref="BW407" si="317">SUM(BR396:BR407)</f>
        <v>194206</v>
      </c>
      <c r="BX407" s="22">
        <f t="shared" si="306"/>
        <v>7.4522648931873325E-2</v>
      </c>
      <c r="BY407" s="202">
        <v>3704</v>
      </c>
      <c r="BZ407" s="202">
        <f t="shared" si="307"/>
        <v>10797</v>
      </c>
      <c r="CA407" s="202">
        <f t="shared" si="308"/>
        <v>162449</v>
      </c>
      <c r="CD407" s="4">
        <f t="shared" ref="CD407" si="318">SUM(H396:H407)</f>
        <v>38285</v>
      </c>
      <c r="CE407" s="4">
        <f t="shared" ref="CE407" si="319">SUM(AN396:AN407)</f>
        <v>22369</v>
      </c>
      <c r="CF407" s="4">
        <f t="shared" ref="CF407" si="320">SUM(AT396:AT407)</f>
        <v>10951</v>
      </c>
      <c r="CG407" s="4">
        <f t="shared" ref="CG407" si="321">SUM(F396:F407)</f>
        <v>8508</v>
      </c>
      <c r="CH407" s="4">
        <f t="shared" ref="CH407" si="322">SUM(O396:O407)</f>
        <v>7192</v>
      </c>
      <c r="CZ407" s="70">
        <v>42401</v>
      </c>
      <c r="DA407" s="5">
        <f t="shared" si="302"/>
        <v>14709.75</v>
      </c>
      <c r="DB407" s="5">
        <f t="shared" si="303"/>
        <v>16183.833333333334</v>
      </c>
      <c r="DC407" s="72">
        <f t="shared" si="304"/>
        <v>14501</v>
      </c>
    </row>
    <row r="408" spans="2:107" x14ac:dyDescent="0.3">
      <c r="B408" s="46">
        <v>42430</v>
      </c>
      <c r="C408" t="s">
        <v>445</v>
      </c>
      <c r="D408" s="4">
        <v>92</v>
      </c>
      <c r="E408" s="4">
        <v>278</v>
      </c>
      <c r="F408" s="4">
        <v>668</v>
      </c>
      <c r="G408" s="4">
        <v>77</v>
      </c>
      <c r="H408" s="4">
        <v>3100</v>
      </c>
      <c r="I408" s="4">
        <v>459</v>
      </c>
      <c r="J408" s="4">
        <v>75</v>
      </c>
      <c r="K408" s="4">
        <v>28</v>
      </c>
      <c r="L408" s="4">
        <v>551</v>
      </c>
      <c r="M408" s="4">
        <v>368</v>
      </c>
      <c r="N408" s="4">
        <v>287</v>
      </c>
      <c r="O408" s="4">
        <v>597</v>
      </c>
      <c r="P408" s="4">
        <v>360</v>
      </c>
      <c r="Q408" s="4">
        <v>154</v>
      </c>
      <c r="R408" s="4">
        <v>87</v>
      </c>
      <c r="S408" s="4">
        <v>130</v>
      </c>
      <c r="T408" s="4">
        <v>51</v>
      </c>
      <c r="U408" s="4">
        <v>95</v>
      </c>
      <c r="V408" s="4">
        <v>39</v>
      </c>
      <c r="W408" s="4">
        <v>151</v>
      </c>
      <c r="X408" s="4">
        <v>154</v>
      </c>
      <c r="Y408" s="4">
        <v>227</v>
      </c>
      <c r="Z408" s="4">
        <v>215</v>
      </c>
      <c r="AA408" s="4">
        <v>48</v>
      </c>
      <c r="AB408" s="4">
        <v>193</v>
      </c>
      <c r="AC408" s="4">
        <v>282</v>
      </c>
      <c r="AD408" s="4">
        <v>71</v>
      </c>
      <c r="AE408" s="4">
        <v>377</v>
      </c>
      <c r="AF408" s="4">
        <v>42</v>
      </c>
      <c r="AG408" s="4">
        <v>158</v>
      </c>
      <c r="AH408" s="4">
        <v>123</v>
      </c>
      <c r="AI408" s="4">
        <v>402</v>
      </c>
      <c r="AJ408" s="4">
        <v>233</v>
      </c>
      <c r="AK408" s="4">
        <v>96</v>
      </c>
      <c r="AL408" s="4">
        <v>185</v>
      </c>
      <c r="AM408" s="4">
        <v>146</v>
      </c>
      <c r="AN408" s="4">
        <v>1788</v>
      </c>
      <c r="AO408" s="4">
        <v>214</v>
      </c>
      <c r="AP408" s="4">
        <v>19</v>
      </c>
      <c r="AQ408" s="4">
        <v>121</v>
      </c>
      <c r="AR408" s="4">
        <v>36</v>
      </c>
      <c r="AS408" s="4">
        <v>153</v>
      </c>
      <c r="AT408" s="4">
        <v>925</v>
      </c>
      <c r="AU408" s="4">
        <v>258</v>
      </c>
      <c r="AV408" s="4">
        <v>30</v>
      </c>
      <c r="AW408" s="4">
        <v>270</v>
      </c>
      <c r="AX408" s="4">
        <v>8</v>
      </c>
      <c r="AY408" s="4">
        <v>9</v>
      </c>
      <c r="AZ408" s="4">
        <v>160</v>
      </c>
      <c r="BA408" s="4">
        <v>56</v>
      </c>
      <c r="BB408" s="4">
        <v>27</v>
      </c>
      <c r="BC408" s="4">
        <v>13</v>
      </c>
      <c r="BD408" s="4">
        <v>88</v>
      </c>
      <c r="BE408" s="4">
        <v>0</v>
      </c>
      <c r="BF408" s="4">
        <v>0</v>
      </c>
      <c r="BG408" s="4">
        <v>0</v>
      </c>
      <c r="BH408" s="4">
        <v>1</v>
      </c>
      <c r="BI408" s="4">
        <v>38</v>
      </c>
      <c r="BJ408" s="4">
        <v>0</v>
      </c>
      <c r="BK408" s="4">
        <v>5</v>
      </c>
      <c r="BL408" s="4">
        <v>1</v>
      </c>
      <c r="BM408" s="4">
        <v>0</v>
      </c>
      <c r="BN408" s="4">
        <v>0</v>
      </c>
      <c r="BO408" s="4">
        <f t="shared" si="314"/>
        <v>146</v>
      </c>
      <c r="BP408" s="4">
        <v>78</v>
      </c>
      <c r="BQ408" s="4">
        <f t="shared" si="315"/>
        <v>728</v>
      </c>
      <c r="BR408" s="27">
        <v>15625</v>
      </c>
      <c r="BS408" s="4">
        <f t="shared" si="316"/>
        <v>15625</v>
      </c>
      <c r="BT408" s="3">
        <v>0</v>
      </c>
      <c r="BU408" s="29">
        <v>42455</v>
      </c>
      <c r="BW408" s="4">
        <f t="shared" ref="BW408" si="323">SUM(BR397:BR408)</f>
        <v>196319</v>
      </c>
      <c r="BX408" s="22">
        <f t="shared" ref="BX408" si="324">(BW408/BW396)-1</f>
        <v>0.10409425791575266</v>
      </c>
      <c r="BY408" s="202">
        <v>5412</v>
      </c>
      <c r="BZ408" s="202">
        <f t="shared" ref="BZ408" si="325">BR408-BY408</f>
        <v>10213</v>
      </c>
      <c r="CA408" s="202">
        <f t="shared" ref="CA408" si="326">SUM(BZ397:BZ408)</f>
        <v>161749</v>
      </c>
      <c r="CD408" s="4">
        <f t="shared" ref="CD408" si="327">SUM(H397:H408)</f>
        <v>38792</v>
      </c>
      <c r="CE408" s="4">
        <f t="shared" ref="CE408" si="328">SUM(AN397:AN408)</f>
        <v>22506</v>
      </c>
      <c r="CF408" s="4">
        <f t="shared" ref="CF408" si="329">SUM(AT397:AT408)</f>
        <v>11075</v>
      </c>
      <c r="CG408" s="4">
        <f t="shared" ref="CG408" si="330">SUM(F397:F408)</f>
        <v>8547</v>
      </c>
      <c r="CH408" s="4">
        <f t="shared" ref="CH408" si="331">SUM(O397:O408)</f>
        <v>7226</v>
      </c>
      <c r="CZ408" s="70">
        <v>42430</v>
      </c>
      <c r="DA408" s="5">
        <f t="shared" ref="DA408:DA410" si="332">AVERAGE(BS373:BS408)</f>
        <v>14766.888888888889</v>
      </c>
      <c r="DB408" s="5">
        <f t="shared" ref="DB408:DB410" si="333">AVERAGE(BS397:BS408)</f>
        <v>16359.916666666666</v>
      </c>
      <c r="DC408" s="72">
        <f t="shared" ref="DC408:DC413" si="334">BS408</f>
        <v>15625</v>
      </c>
    </row>
    <row r="409" spans="2:107" x14ac:dyDescent="0.3">
      <c r="B409" s="46">
        <v>42461</v>
      </c>
      <c r="C409" t="s">
        <v>446</v>
      </c>
      <c r="D409" s="4">
        <v>103</v>
      </c>
      <c r="E409" s="4">
        <v>370</v>
      </c>
      <c r="F409" s="4">
        <v>828</v>
      </c>
      <c r="G409" s="4">
        <v>97</v>
      </c>
      <c r="H409" s="4">
        <v>3687</v>
      </c>
      <c r="I409" s="4">
        <v>555</v>
      </c>
      <c r="J409" s="4">
        <v>88</v>
      </c>
      <c r="K409" s="4">
        <v>17</v>
      </c>
      <c r="L409" s="4">
        <v>677</v>
      </c>
      <c r="M409" s="4">
        <v>392</v>
      </c>
      <c r="N409" s="4">
        <v>326</v>
      </c>
      <c r="O409" s="4">
        <v>737</v>
      </c>
      <c r="P409" s="4">
        <v>392</v>
      </c>
      <c r="Q409" s="4">
        <v>142</v>
      </c>
      <c r="R409" s="4">
        <v>92</v>
      </c>
      <c r="S409" s="4">
        <v>130</v>
      </c>
      <c r="T409" s="4">
        <v>72</v>
      </c>
      <c r="U409" s="4">
        <v>109</v>
      </c>
      <c r="V409" s="4">
        <v>46</v>
      </c>
      <c r="W409" s="4">
        <v>156</v>
      </c>
      <c r="X409" s="4">
        <v>172</v>
      </c>
      <c r="Y409" s="4">
        <v>247</v>
      </c>
      <c r="Z409" s="4">
        <v>201</v>
      </c>
      <c r="AA409" s="4">
        <v>51</v>
      </c>
      <c r="AB409" s="4">
        <v>196</v>
      </c>
      <c r="AC409" s="4">
        <v>337</v>
      </c>
      <c r="AD409" s="4">
        <v>68</v>
      </c>
      <c r="AE409" s="4">
        <v>449</v>
      </c>
      <c r="AF409" s="4">
        <v>36</v>
      </c>
      <c r="AG409" s="4">
        <v>157</v>
      </c>
      <c r="AH409" s="4">
        <v>122</v>
      </c>
      <c r="AI409" s="4">
        <v>372</v>
      </c>
      <c r="AJ409" s="4">
        <v>258</v>
      </c>
      <c r="AK409" s="4">
        <v>119</v>
      </c>
      <c r="AL409" s="4">
        <v>241</v>
      </c>
      <c r="AM409" s="4">
        <v>171</v>
      </c>
      <c r="AN409" s="4">
        <v>2151</v>
      </c>
      <c r="AO409" s="4">
        <v>239</v>
      </c>
      <c r="AP409" s="4">
        <v>20</v>
      </c>
      <c r="AQ409" s="4">
        <v>147</v>
      </c>
      <c r="AR409" s="4">
        <v>49</v>
      </c>
      <c r="AS409" s="4">
        <v>203</v>
      </c>
      <c r="AT409" s="4">
        <v>984</v>
      </c>
      <c r="AU409" s="4">
        <v>331</v>
      </c>
      <c r="AV409" s="4">
        <v>19</v>
      </c>
      <c r="AW409" s="4">
        <v>330</v>
      </c>
      <c r="AX409" s="4">
        <v>1</v>
      </c>
      <c r="AY409" s="4">
        <v>29</v>
      </c>
      <c r="AZ409" s="4">
        <v>186</v>
      </c>
      <c r="BA409" s="4">
        <v>84</v>
      </c>
      <c r="BB409" s="4">
        <v>30</v>
      </c>
      <c r="BC409" s="4">
        <v>9</v>
      </c>
      <c r="BD409" s="4">
        <v>115</v>
      </c>
      <c r="BE409" s="4">
        <v>0</v>
      </c>
      <c r="BF409" s="4">
        <v>0</v>
      </c>
      <c r="BG409" s="4">
        <v>0</v>
      </c>
      <c r="BH409" s="4">
        <v>0</v>
      </c>
      <c r="BI409" s="4">
        <v>40</v>
      </c>
      <c r="BJ409" s="4">
        <v>0</v>
      </c>
      <c r="BK409" s="4">
        <v>5</v>
      </c>
      <c r="BL409" s="4">
        <v>3</v>
      </c>
      <c r="BM409" s="4">
        <v>0</v>
      </c>
      <c r="BN409" s="4">
        <v>1</v>
      </c>
      <c r="BO409" s="4">
        <f t="shared" si="314"/>
        <v>173</v>
      </c>
      <c r="BP409" s="4">
        <v>91</v>
      </c>
      <c r="BQ409" s="4">
        <f t="shared" si="315"/>
        <v>898</v>
      </c>
      <c r="BR409" s="27">
        <v>18178</v>
      </c>
      <c r="BS409" s="4">
        <f t="shared" ref="BS409:BS424" si="335">SUM(D409:BQ409)-BO409</f>
        <v>18178</v>
      </c>
      <c r="BT409" s="3">
        <v>0</v>
      </c>
      <c r="BU409" s="29">
        <v>42490</v>
      </c>
      <c r="BW409" s="4">
        <f t="shared" ref="BW409" si="336">SUM(BR398:BR409)</f>
        <v>201373</v>
      </c>
      <c r="BX409" s="22">
        <f t="shared" ref="BX409" si="337">(BW409/BW397)-1</f>
        <v>0.12920916722274867</v>
      </c>
      <c r="BY409" s="202">
        <v>6303</v>
      </c>
      <c r="BZ409" s="202">
        <f t="shared" ref="BZ409" si="338">BR409-BY409</f>
        <v>11875</v>
      </c>
      <c r="CA409" s="202">
        <f t="shared" ref="CA409" si="339">SUM(BZ398:BZ409)</f>
        <v>162975</v>
      </c>
      <c r="CD409" s="4">
        <f t="shared" ref="CD409" si="340">SUM(H398:H409)</f>
        <v>39994</v>
      </c>
      <c r="CE409" s="4">
        <f t="shared" ref="CE409" si="341">SUM(AN398:AN409)</f>
        <v>22999</v>
      </c>
      <c r="CF409" s="4">
        <f t="shared" ref="CF409" si="342">SUM(AT398:AT409)</f>
        <v>11286</v>
      </c>
      <c r="CG409" s="4">
        <f t="shared" ref="CG409" si="343">SUM(F398:F409)</f>
        <v>8815</v>
      </c>
      <c r="CH409" s="4">
        <f t="shared" ref="CH409" si="344">SUM(O398:O409)</f>
        <v>7487</v>
      </c>
      <c r="CZ409" s="70">
        <v>42461</v>
      </c>
      <c r="DA409" s="5">
        <f t="shared" si="332"/>
        <v>14976.25</v>
      </c>
      <c r="DB409" s="5">
        <f t="shared" si="333"/>
        <v>16781.083333333332</v>
      </c>
      <c r="DC409" s="72">
        <f t="shared" si="334"/>
        <v>18178</v>
      </c>
    </row>
    <row r="410" spans="2:107" x14ac:dyDescent="0.3">
      <c r="B410" s="46">
        <v>42491</v>
      </c>
      <c r="C410" t="s">
        <v>447</v>
      </c>
      <c r="D410" s="4">
        <v>64</v>
      </c>
      <c r="E410" s="4">
        <v>289</v>
      </c>
      <c r="F410" s="4">
        <v>595</v>
      </c>
      <c r="G410" s="4">
        <v>70</v>
      </c>
      <c r="H410" s="4">
        <v>2820</v>
      </c>
      <c r="I410" s="4">
        <v>404</v>
      </c>
      <c r="J410" s="4">
        <v>71</v>
      </c>
      <c r="K410" s="4">
        <v>15</v>
      </c>
      <c r="L410" s="4">
        <v>505</v>
      </c>
      <c r="M410" s="4">
        <v>262</v>
      </c>
      <c r="N410" s="4">
        <v>204</v>
      </c>
      <c r="O410" s="4">
        <v>535</v>
      </c>
      <c r="P410" s="4">
        <v>319</v>
      </c>
      <c r="Q410" s="4">
        <v>114</v>
      </c>
      <c r="R410" s="4">
        <v>67</v>
      </c>
      <c r="S410" s="4">
        <v>123</v>
      </c>
      <c r="T410" s="4">
        <v>67</v>
      </c>
      <c r="U410" s="4">
        <v>94</v>
      </c>
      <c r="V410" s="4">
        <v>29</v>
      </c>
      <c r="W410" s="4">
        <v>122</v>
      </c>
      <c r="X410" s="4">
        <v>142</v>
      </c>
      <c r="Y410" s="4">
        <v>218</v>
      </c>
      <c r="Z410" s="4">
        <v>162</v>
      </c>
      <c r="AA410" s="4">
        <v>40</v>
      </c>
      <c r="AB410" s="4">
        <v>161</v>
      </c>
      <c r="AC410" s="4">
        <v>229</v>
      </c>
      <c r="AD410" s="4">
        <v>62</v>
      </c>
      <c r="AE410" s="4">
        <v>311</v>
      </c>
      <c r="AF410" s="4">
        <v>33</v>
      </c>
      <c r="AG410" s="4">
        <v>134</v>
      </c>
      <c r="AH410" s="4">
        <v>110</v>
      </c>
      <c r="AI410" s="4">
        <v>253</v>
      </c>
      <c r="AJ410" s="4">
        <v>244</v>
      </c>
      <c r="AK410" s="4">
        <v>98</v>
      </c>
      <c r="AL410" s="4">
        <v>182</v>
      </c>
      <c r="AM410" s="4">
        <v>124</v>
      </c>
      <c r="AN410" s="4">
        <v>1542</v>
      </c>
      <c r="AO410" s="4">
        <v>199</v>
      </c>
      <c r="AP410" s="4">
        <v>20</v>
      </c>
      <c r="AQ410" s="4">
        <v>113</v>
      </c>
      <c r="AR410" s="4">
        <v>40</v>
      </c>
      <c r="AS410" s="4">
        <v>151</v>
      </c>
      <c r="AT410" s="4">
        <v>759</v>
      </c>
      <c r="AU410" s="4">
        <v>273</v>
      </c>
      <c r="AV410" s="4">
        <v>16</v>
      </c>
      <c r="AW410" s="4">
        <v>268</v>
      </c>
      <c r="AX410" s="4">
        <v>1</v>
      </c>
      <c r="AY410" s="4">
        <v>26</v>
      </c>
      <c r="AZ410" s="4">
        <v>131</v>
      </c>
      <c r="BA410" s="4">
        <v>49</v>
      </c>
      <c r="BB410" s="4">
        <v>30</v>
      </c>
      <c r="BC410" s="4">
        <v>8</v>
      </c>
      <c r="BD410" s="4">
        <v>86</v>
      </c>
      <c r="BE410" s="4">
        <v>0</v>
      </c>
      <c r="BF410" s="4">
        <v>0</v>
      </c>
      <c r="BG410" s="4">
        <v>0</v>
      </c>
      <c r="BH410" s="4">
        <v>0</v>
      </c>
      <c r="BI410" s="4">
        <v>24</v>
      </c>
      <c r="BJ410" s="4">
        <v>0</v>
      </c>
      <c r="BK410" s="4">
        <v>10</v>
      </c>
      <c r="BL410" s="4">
        <v>0</v>
      </c>
      <c r="BM410" s="4">
        <v>0</v>
      </c>
      <c r="BN410" s="4">
        <v>0</v>
      </c>
      <c r="BO410" s="4">
        <f t="shared" si="314"/>
        <v>128</v>
      </c>
      <c r="BP410" s="4">
        <v>85</v>
      </c>
      <c r="BQ410" s="4">
        <f t="shared" si="315"/>
        <v>699</v>
      </c>
      <c r="BR410" s="27">
        <v>13802</v>
      </c>
      <c r="BS410" s="4">
        <f t="shared" si="335"/>
        <v>13802</v>
      </c>
      <c r="BT410" s="3">
        <v>0</v>
      </c>
      <c r="BU410" s="29">
        <v>42518</v>
      </c>
      <c r="BW410" s="4">
        <f t="shared" ref="BW410" si="345">SUM(BR399:BR410)</f>
        <v>198500</v>
      </c>
      <c r="BX410" s="22">
        <f t="shared" ref="BX410" si="346">(BW410/BW398)-1</f>
        <v>0.10522769917762154</v>
      </c>
      <c r="BY410" s="202">
        <v>14056</v>
      </c>
      <c r="BZ410" s="202">
        <f t="shared" ref="BZ410" si="347">BR410-BY410</f>
        <v>-254</v>
      </c>
      <c r="CA410" s="202">
        <f t="shared" ref="CA410" si="348">SUM(BZ399:BZ410)</f>
        <v>148910</v>
      </c>
      <c r="CD410" s="4">
        <f t="shared" ref="CD410" si="349">SUM(H399:H410)</f>
        <v>39488</v>
      </c>
      <c r="CE410" s="4">
        <f t="shared" ref="CE410" si="350">SUM(AN399:AN410)</f>
        <v>22548</v>
      </c>
      <c r="CF410" s="4">
        <f t="shared" ref="CF410" si="351">SUM(AT399:AT410)</f>
        <v>11132</v>
      </c>
      <c r="CG410" s="4">
        <f t="shared" ref="CG410" si="352">SUM(F399:F410)</f>
        <v>8673</v>
      </c>
      <c r="CH410" s="4">
        <f t="shared" ref="CH410" si="353">SUM(O399:O410)</f>
        <v>7382</v>
      </c>
      <c r="CZ410" s="70">
        <v>42491</v>
      </c>
      <c r="DA410" s="5">
        <f t="shared" si="332"/>
        <v>15074.777777777777</v>
      </c>
      <c r="DB410" s="5">
        <f t="shared" si="333"/>
        <v>16541.666666666668</v>
      </c>
      <c r="DC410" s="72">
        <f t="shared" si="334"/>
        <v>13802</v>
      </c>
    </row>
    <row r="411" spans="2:107" x14ac:dyDescent="0.3">
      <c r="B411" s="46">
        <v>42522</v>
      </c>
      <c r="C411" t="s">
        <v>448</v>
      </c>
      <c r="D411" s="4">
        <v>76</v>
      </c>
      <c r="E411" s="4">
        <v>295</v>
      </c>
      <c r="F411" s="4">
        <v>745</v>
      </c>
      <c r="G411" s="4">
        <v>99</v>
      </c>
      <c r="H411" s="4">
        <v>3329</v>
      </c>
      <c r="I411" s="4">
        <v>517</v>
      </c>
      <c r="J411" s="4">
        <v>75</v>
      </c>
      <c r="K411" s="4">
        <v>18</v>
      </c>
      <c r="L411" s="4">
        <v>595</v>
      </c>
      <c r="M411" s="4">
        <v>337</v>
      </c>
      <c r="N411" s="4">
        <v>258</v>
      </c>
      <c r="O411" s="4">
        <v>508</v>
      </c>
      <c r="P411" s="4">
        <v>353</v>
      </c>
      <c r="Q411" s="4">
        <v>151</v>
      </c>
      <c r="R411" s="4">
        <v>108</v>
      </c>
      <c r="S411" s="4">
        <v>126</v>
      </c>
      <c r="T411" s="4">
        <v>95</v>
      </c>
      <c r="U411" s="4">
        <v>82</v>
      </c>
      <c r="V411" s="4">
        <v>34</v>
      </c>
      <c r="W411" s="4">
        <v>146</v>
      </c>
      <c r="X411" s="4">
        <v>152</v>
      </c>
      <c r="Y411" s="4">
        <v>218</v>
      </c>
      <c r="Z411" s="4">
        <v>239</v>
      </c>
      <c r="AA411" s="4">
        <v>44</v>
      </c>
      <c r="AB411" s="4">
        <v>196</v>
      </c>
      <c r="AC411" s="4">
        <v>243</v>
      </c>
      <c r="AD411" s="4">
        <v>65</v>
      </c>
      <c r="AE411" s="4">
        <v>380</v>
      </c>
      <c r="AF411" s="4">
        <v>46</v>
      </c>
      <c r="AG411" s="4">
        <v>195</v>
      </c>
      <c r="AH411" s="4">
        <v>121</v>
      </c>
      <c r="AI411" s="4">
        <v>371</v>
      </c>
      <c r="AJ411" s="4">
        <v>265</v>
      </c>
      <c r="AK411" s="4">
        <v>84</v>
      </c>
      <c r="AL411" s="4">
        <v>219</v>
      </c>
      <c r="AM411" s="4">
        <v>145</v>
      </c>
      <c r="AN411" s="4">
        <v>1612</v>
      </c>
      <c r="AO411" s="4">
        <v>238</v>
      </c>
      <c r="AP411" s="4">
        <v>19</v>
      </c>
      <c r="AQ411" s="4">
        <v>109</v>
      </c>
      <c r="AR411" s="4">
        <v>62</v>
      </c>
      <c r="AS411" s="4">
        <v>146</v>
      </c>
      <c r="AT411" s="4">
        <v>867</v>
      </c>
      <c r="AU411" s="4">
        <v>262</v>
      </c>
      <c r="AV411" s="4">
        <v>25</v>
      </c>
      <c r="AW411" s="4">
        <v>253</v>
      </c>
      <c r="AX411" s="4">
        <v>3</v>
      </c>
      <c r="AY411" s="4">
        <v>23</v>
      </c>
      <c r="AZ411" s="4">
        <v>174</v>
      </c>
      <c r="BA411" s="4">
        <v>49</v>
      </c>
      <c r="BB411" s="4">
        <v>31</v>
      </c>
      <c r="BC411" s="4">
        <v>6</v>
      </c>
      <c r="BD411" s="4">
        <v>93</v>
      </c>
      <c r="BE411" s="4">
        <v>0</v>
      </c>
      <c r="BF411" s="4">
        <v>0</v>
      </c>
      <c r="BG411" s="4">
        <v>0</v>
      </c>
      <c r="BH411" s="4">
        <v>0</v>
      </c>
      <c r="BI411" s="4">
        <v>29</v>
      </c>
      <c r="BJ411" s="4">
        <v>2</v>
      </c>
      <c r="BK411" s="4">
        <v>9</v>
      </c>
      <c r="BL411" s="4">
        <v>0</v>
      </c>
      <c r="BM411" s="4">
        <v>0</v>
      </c>
      <c r="BN411" s="4">
        <v>0</v>
      </c>
      <c r="BO411" s="4">
        <f t="shared" si="314"/>
        <v>139</v>
      </c>
      <c r="BP411" s="4">
        <v>83</v>
      </c>
      <c r="BQ411" s="4">
        <f t="shared" si="315"/>
        <v>726</v>
      </c>
      <c r="BR411" s="27">
        <v>15751</v>
      </c>
      <c r="BS411" s="4">
        <f t="shared" si="335"/>
        <v>15751</v>
      </c>
      <c r="BT411" s="3">
        <v>0</v>
      </c>
      <c r="BU411" s="29">
        <v>42546</v>
      </c>
      <c r="BW411" s="4">
        <f t="shared" ref="BW411" si="354">SUM(BR400:BR411)</f>
        <v>198743</v>
      </c>
      <c r="BX411" s="22">
        <f t="shared" ref="BX411" si="355">(BW411/BW399)-1</f>
        <v>9.9674097682165064E-2</v>
      </c>
      <c r="BY411" s="202">
        <v>18954</v>
      </c>
      <c r="BZ411" s="202">
        <f t="shared" ref="BZ411" si="356">BR411-BY411</f>
        <v>-3203</v>
      </c>
      <c r="CA411" s="202">
        <f t="shared" ref="CA411" si="357">SUM(BZ400:BZ411)</f>
        <v>133242</v>
      </c>
      <c r="CD411" s="4">
        <f t="shared" ref="CD411" si="358">SUM(H400:H411)</f>
        <v>39864</v>
      </c>
      <c r="CE411" s="4">
        <f t="shared" ref="CE411" si="359">SUM(AN400:AN411)</f>
        <v>22556</v>
      </c>
      <c r="CF411" s="4">
        <f t="shared" ref="CF411" si="360">SUM(AT400:AT411)</f>
        <v>11100</v>
      </c>
      <c r="CG411" s="4">
        <f t="shared" ref="CG411" si="361">SUM(F400:F411)</f>
        <v>8682</v>
      </c>
      <c r="CH411" s="4">
        <f t="shared" ref="CH411" si="362">SUM(O400:O411)</f>
        <v>7315</v>
      </c>
      <c r="CZ411" s="70">
        <v>42522</v>
      </c>
      <c r="DA411" s="5">
        <f t="shared" ref="DA411" si="363">AVERAGE(BS376:BS411)</f>
        <v>15096.305555555555</v>
      </c>
      <c r="DB411" s="5">
        <f t="shared" ref="DB411" si="364">AVERAGE(BS400:BS411)</f>
        <v>16561.916666666668</v>
      </c>
      <c r="DC411" s="72">
        <f t="shared" si="334"/>
        <v>15751</v>
      </c>
    </row>
    <row r="412" spans="2:107" x14ac:dyDescent="0.3">
      <c r="B412" s="46">
        <v>42552</v>
      </c>
      <c r="C412" t="s">
        <v>462</v>
      </c>
      <c r="D412" s="4">
        <v>129</v>
      </c>
      <c r="E412" s="4">
        <v>400</v>
      </c>
      <c r="F412" s="4">
        <v>971</v>
      </c>
      <c r="G412" s="4">
        <v>122</v>
      </c>
      <c r="H412" s="4">
        <v>4702</v>
      </c>
      <c r="I412" s="4">
        <v>697</v>
      </c>
      <c r="J412" s="4">
        <v>99</v>
      </c>
      <c r="K412" s="4">
        <v>36</v>
      </c>
      <c r="L412" s="4">
        <v>811</v>
      </c>
      <c r="M412" s="4">
        <v>401</v>
      </c>
      <c r="N412" s="4">
        <v>372</v>
      </c>
      <c r="O412" s="4">
        <v>699</v>
      </c>
      <c r="P412" s="4">
        <v>546</v>
      </c>
      <c r="Q412" s="4">
        <v>204</v>
      </c>
      <c r="R412" s="4">
        <v>143</v>
      </c>
      <c r="S412" s="4">
        <v>183</v>
      </c>
      <c r="T412" s="4">
        <v>121</v>
      </c>
      <c r="U412" s="4">
        <v>132</v>
      </c>
      <c r="V412" s="4">
        <v>38</v>
      </c>
      <c r="W412" s="4">
        <v>232</v>
      </c>
      <c r="X412" s="4">
        <v>252</v>
      </c>
      <c r="Y412" s="4">
        <v>316</v>
      </c>
      <c r="Z412" s="4">
        <v>297</v>
      </c>
      <c r="AA412" s="4">
        <v>73</v>
      </c>
      <c r="AB412" s="4">
        <v>284</v>
      </c>
      <c r="AC412" s="4">
        <v>373</v>
      </c>
      <c r="AD412" s="4">
        <v>99</v>
      </c>
      <c r="AE412" s="4">
        <v>494</v>
      </c>
      <c r="AF412" s="4">
        <v>63</v>
      </c>
      <c r="AG412" s="4">
        <v>249</v>
      </c>
      <c r="AH412" s="4">
        <v>162</v>
      </c>
      <c r="AI412" s="4">
        <v>536</v>
      </c>
      <c r="AJ412" s="4">
        <v>359</v>
      </c>
      <c r="AK412" s="4">
        <v>117</v>
      </c>
      <c r="AL412" s="4">
        <v>310</v>
      </c>
      <c r="AM412" s="4">
        <v>158</v>
      </c>
      <c r="AN412" s="4">
        <v>2182</v>
      </c>
      <c r="AO412" s="4">
        <v>319</v>
      </c>
      <c r="AP412" s="4">
        <v>32</v>
      </c>
      <c r="AQ412" s="4">
        <v>187</v>
      </c>
      <c r="AR412" s="4">
        <v>55</v>
      </c>
      <c r="AS412" s="4">
        <v>250</v>
      </c>
      <c r="AT412" s="4">
        <v>1399</v>
      </c>
      <c r="AU412" s="4">
        <v>346</v>
      </c>
      <c r="AV412" s="4">
        <v>30</v>
      </c>
      <c r="AW412" s="4">
        <v>459</v>
      </c>
      <c r="AX412" s="4">
        <v>17</v>
      </c>
      <c r="AY412" s="4">
        <v>26</v>
      </c>
      <c r="AZ412" s="4">
        <v>241</v>
      </c>
      <c r="BA412" s="4">
        <v>115</v>
      </c>
      <c r="BB412" s="4">
        <v>58</v>
      </c>
      <c r="BC412" s="4">
        <v>17</v>
      </c>
      <c r="BD412" s="4">
        <v>89</v>
      </c>
      <c r="BE412" s="4">
        <v>0</v>
      </c>
      <c r="BF412" s="4">
        <v>0</v>
      </c>
      <c r="BG412" s="4">
        <v>0</v>
      </c>
      <c r="BH412" s="4">
        <v>3</v>
      </c>
      <c r="BI412" s="4">
        <v>50</v>
      </c>
      <c r="BJ412" s="4">
        <v>0</v>
      </c>
      <c r="BK412" s="4">
        <v>10</v>
      </c>
      <c r="BL412" s="4">
        <v>0</v>
      </c>
      <c r="BM412" s="4">
        <v>0</v>
      </c>
      <c r="BN412" s="4">
        <v>0</v>
      </c>
      <c r="BO412" s="4">
        <f t="shared" si="314"/>
        <v>169</v>
      </c>
      <c r="BP412" s="4">
        <v>106</v>
      </c>
      <c r="BQ412" s="4">
        <f t="shared" si="315"/>
        <v>926</v>
      </c>
      <c r="BR412" s="27">
        <v>22097</v>
      </c>
      <c r="BS412" s="4">
        <f t="shared" si="335"/>
        <v>22097</v>
      </c>
      <c r="BT412" s="3">
        <v>0</v>
      </c>
      <c r="BU412" s="29">
        <v>42581</v>
      </c>
      <c r="BW412" s="4">
        <f t="shared" ref="BW412" si="365">SUM(BR401:BR412)</f>
        <v>203841</v>
      </c>
      <c r="BX412" s="22">
        <f t="shared" ref="BX412" si="366">(BW412/BW400)-1</f>
        <v>0.11669223183959687</v>
      </c>
      <c r="BY412" s="202">
        <v>16213</v>
      </c>
      <c r="BZ412" s="202">
        <f t="shared" ref="BZ412" si="367">BR412-BY412</f>
        <v>5884</v>
      </c>
      <c r="CA412" s="202">
        <f t="shared" ref="CA412" si="368">SUM(BZ401:BZ412)</f>
        <v>124283</v>
      </c>
      <c r="CD412" s="4">
        <f t="shared" ref="CD412" si="369">SUM(H401:H412)</f>
        <v>41123</v>
      </c>
      <c r="CE412" s="4">
        <f t="shared" ref="CE412" si="370">SUM(AN401:AN412)</f>
        <v>22989</v>
      </c>
      <c r="CF412" s="4">
        <f t="shared" ref="CF412" si="371">SUM(AT401:AT412)</f>
        <v>11516</v>
      </c>
      <c r="CG412" s="4">
        <f t="shared" ref="CG412" si="372">SUM(F401:F412)</f>
        <v>8903</v>
      </c>
      <c r="CH412" s="4">
        <f t="shared" ref="CH412" si="373">SUM(O401:O412)</f>
        <v>7420</v>
      </c>
      <c r="CZ412" s="70">
        <v>42552</v>
      </c>
      <c r="DA412" s="5">
        <f t="shared" ref="DA412:DA413" si="374">AVERAGE(BS377:BS412)</f>
        <v>15355.333333333334</v>
      </c>
      <c r="DB412" s="5">
        <f t="shared" ref="DB412:DB413" si="375">AVERAGE(BS401:BS412)</f>
        <v>16986.75</v>
      </c>
      <c r="DC412" s="72">
        <f t="shared" si="334"/>
        <v>22097</v>
      </c>
    </row>
    <row r="413" spans="2:107" x14ac:dyDescent="0.3">
      <c r="B413" s="46">
        <v>42583</v>
      </c>
      <c r="C413" t="s">
        <v>438</v>
      </c>
      <c r="D413" s="4">
        <v>125</v>
      </c>
      <c r="E413" s="4">
        <v>339</v>
      </c>
      <c r="F413" s="4">
        <v>794</v>
      </c>
      <c r="G413" s="4">
        <v>97</v>
      </c>
      <c r="H413" s="4">
        <v>3790</v>
      </c>
      <c r="I413" s="4">
        <v>623</v>
      </c>
      <c r="J413" s="4">
        <v>104</v>
      </c>
      <c r="K413" s="4">
        <v>28</v>
      </c>
      <c r="L413" s="4">
        <v>702</v>
      </c>
      <c r="M413" s="4">
        <v>364</v>
      </c>
      <c r="N413" s="4">
        <v>320</v>
      </c>
      <c r="O413" s="4">
        <v>577</v>
      </c>
      <c r="P413" s="4">
        <v>484</v>
      </c>
      <c r="Q413" s="4">
        <v>188</v>
      </c>
      <c r="R413" s="4">
        <v>119</v>
      </c>
      <c r="S413" s="4">
        <v>165</v>
      </c>
      <c r="T413" s="4">
        <v>86</v>
      </c>
      <c r="U413" s="4">
        <v>105</v>
      </c>
      <c r="V413" s="4">
        <v>43</v>
      </c>
      <c r="W413" s="4">
        <v>182</v>
      </c>
      <c r="X413" s="4">
        <v>231</v>
      </c>
      <c r="Y413" s="4">
        <v>300</v>
      </c>
      <c r="Z413" s="4">
        <v>239</v>
      </c>
      <c r="AA413" s="4">
        <v>52</v>
      </c>
      <c r="AB413" s="4">
        <v>195</v>
      </c>
      <c r="AC413" s="4">
        <v>261</v>
      </c>
      <c r="AD413" s="4">
        <v>86</v>
      </c>
      <c r="AE413" s="4">
        <v>479</v>
      </c>
      <c r="AF413" s="4">
        <v>41</v>
      </c>
      <c r="AG413" s="4">
        <v>199</v>
      </c>
      <c r="AH413" s="4">
        <v>136</v>
      </c>
      <c r="AI413" s="4">
        <v>498</v>
      </c>
      <c r="AJ413" s="4">
        <v>300</v>
      </c>
      <c r="AK413" s="4">
        <v>97</v>
      </c>
      <c r="AL413" s="4">
        <v>240</v>
      </c>
      <c r="AM413" s="4">
        <v>127</v>
      </c>
      <c r="AN413" s="4">
        <v>1754</v>
      </c>
      <c r="AO413" s="4">
        <v>305</v>
      </c>
      <c r="AP413" s="4">
        <v>28</v>
      </c>
      <c r="AQ413" s="4">
        <v>156</v>
      </c>
      <c r="AR413" s="4">
        <v>57</v>
      </c>
      <c r="AS413" s="4">
        <v>183</v>
      </c>
      <c r="AT413" s="4">
        <v>1031</v>
      </c>
      <c r="AU413" s="4">
        <v>305</v>
      </c>
      <c r="AV413" s="4">
        <v>36</v>
      </c>
      <c r="AW413" s="4">
        <v>371</v>
      </c>
      <c r="AX413" s="4">
        <v>0</v>
      </c>
      <c r="AY413" s="4">
        <v>28</v>
      </c>
      <c r="AZ413" s="4">
        <v>204</v>
      </c>
      <c r="BA413" s="4">
        <v>73</v>
      </c>
      <c r="BB413" s="4">
        <v>64</v>
      </c>
      <c r="BC413" s="4">
        <v>9</v>
      </c>
      <c r="BD413" s="4">
        <v>115</v>
      </c>
      <c r="BE413" s="4">
        <v>0</v>
      </c>
      <c r="BF413" s="4">
        <v>0</v>
      </c>
      <c r="BG413" s="4">
        <v>0</v>
      </c>
      <c r="BH413" s="4">
        <v>3</v>
      </c>
      <c r="BI413" s="4">
        <v>35</v>
      </c>
      <c r="BJ413" s="4">
        <v>0</v>
      </c>
      <c r="BK413" s="4">
        <v>11</v>
      </c>
      <c r="BL413" s="4">
        <v>0</v>
      </c>
      <c r="BM413" s="4">
        <v>0</v>
      </c>
      <c r="BN413" s="4">
        <v>2</v>
      </c>
      <c r="BO413" s="4">
        <f t="shared" si="314"/>
        <v>175</v>
      </c>
      <c r="BP413" s="4">
        <v>100</v>
      </c>
      <c r="BQ413" s="4">
        <f t="shared" si="315"/>
        <v>834</v>
      </c>
      <c r="BR413" s="27">
        <v>18420</v>
      </c>
      <c r="BS413" s="4">
        <f t="shared" si="335"/>
        <v>18420</v>
      </c>
      <c r="BT413" s="3">
        <v>0</v>
      </c>
      <c r="BU413" s="29">
        <v>42609</v>
      </c>
      <c r="BW413" s="4">
        <f t="shared" ref="BW413" si="376">SUM(BR402:BR413)</f>
        <v>199630</v>
      </c>
      <c r="BX413" s="22">
        <f t="shared" ref="BX413" si="377">(BW413/BW401)-1</f>
        <v>7.9524561441457031E-2</v>
      </c>
      <c r="BY413" s="202">
        <v>14380</v>
      </c>
      <c r="BZ413" s="202">
        <f t="shared" ref="BZ413" si="378">BR413-BY413</f>
        <v>4040</v>
      </c>
      <c r="CA413" s="202">
        <f t="shared" ref="CA413" si="379">SUM(BZ402:BZ413)</f>
        <v>107244</v>
      </c>
      <c r="CD413" s="4">
        <f t="shared" ref="CD413" si="380">SUM(H402:H413)</f>
        <v>40573</v>
      </c>
      <c r="CE413" s="4">
        <f t="shared" ref="CE413" si="381">SUM(AN402:AN413)</f>
        <v>22333</v>
      </c>
      <c r="CF413" s="4">
        <f t="shared" ref="CF413" si="382">SUM(AT402:AT413)</f>
        <v>11251</v>
      </c>
      <c r="CG413" s="4">
        <f t="shared" ref="CG413" si="383">SUM(F402:F413)</f>
        <v>8731</v>
      </c>
      <c r="CH413" s="4">
        <f t="shared" ref="CH413" si="384">SUM(O402:O413)</f>
        <v>7261</v>
      </c>
      <c r="CZ413" s="70">
        <v>42583</v>
      </c>
      <c r="DA413" s="5">
        <f t="shared" si="374"/>
        <v>15384.055555555555</v>
      </c>
      <c r="DB413" s="5">
        <f t="shared" si="375"/>
        <v>16635.833333333332</v>
      </c>
      <c r="DC413" s="72">
        <f t="shared" si="334"/>
        <v>18420</v>
      </c>
    </row>
    <row r="414" spans="2:107" x14ac:dyDescent="0.3">
      <c r="B414" s="46">
        <v>42614</v>
      </c>
      <c r="C414" t="s">
        <v>439</v>
      </c>
      <c r="D414" s="4">
        <v>96</v>
      </c>
      <c r="E414" s="4">
        <v>339</v>
      </c>
      <c r="F414" s="4">
        <v>728</v>
      </c>
      <c r="G414" s="4">
        <v>105</v>
      </c>
      <c r="H414" s="4">
        <v>3549</v>
      </c>
      <c r="I414" s="4">
        <v>489</v>
      </c>
      <c r="J414" s="4">
        <v>110</v>
      </c>
      <c r="K414" s="4">
        <v>21</v>
      </c>
      <c r="L414" s="4">
        <v>632</v>
      </c>
      <c r="M414" s="4">
        <v>331</v>
      </c>
      <c r="N414" s="4">
        <v>298</v>
      </c>
      <c r="O414" s="4">
        <v>570</v>
      </c>
      <c r="P414" s="4">
        <v>440</v>
      </c>
      <c r="Q414" s="4">
        <v>132</v>
      </c>
      <c r="R414" s="4">
        <v>111</v>
      </c>
      <c r="S414" s="4">
        <v>143</v>
      </c>
      <c r="T414" s="4">
        <v>105</v>
      </c>
      <c r="U414" s="4">
        <v>113</v>
      </c>
      <c r="V414" s="4">
        <v>38</v>
      </c>
      <c r="W414" s="4">
        <v>172</v>
      </c>
      <c r="X414" s="4">
        <v>208</v>
      </c>
      <c r="Y414" s="4">
        <v>291</v>
      </c>
      <c r="Z414" s="4">
        <v>242</v>
      </c>
      <c r="AA414" s="4">
        <v>41</v>
      </c>
      <c r="AB414" s="4">
        <v>183</v>
      </c>
      <c r="AC414" s="4">
        <v>229</v>
      </c>
      <c r="AD414" s="4">
        <v>78</v>
      </c>
      <c r="AE414" s="4">
        <v>378</v>
      </c>
      <c r="AF414" s="4">
        <v>55</v>
      </c>
      <c r="AG414" s="4">
        <v>205</v>
      </c>
      <c r="AH414" s="4">
        <v>145</v>
      </c>
      <c r="AI414" s="4">
        <v>418</v>
      </c>
      <c r="AJ414" s="4">
        <v>260</v>
      </c>
      <c r="AK414" s="4">
        <v>104</v>
      </c>
      <c r="AL414" s="4">
        <v>268</v>
      </c>
      <c r="AM414" s="4">
        <v>147</v>
      </c>
      <c r="AN414" s="4">
        <v>1747</v>
      </c>
      <c r="AO414" s="4">
        <v>262</v>
      </c>
      <c r="AP414" s="4">
        <v>20</v>
      </c>
      <c r="AQ414" s="4">
        <v>139</v>
      </c>
      <c r="AR414" s="4">
        <v>52</v>
      </c>
      <c r="AS414" s="4">
        <v>157</v>
      </c>
      <c r="AT414" s="4">
        <v>1035</v>
      </c>
      <c r="AU414" s="4">
        <v>297</v>
      </c>
      <c r="AV414" s="4">
        <v>35</v>
      </c>
      <c r="AW414" s="4">
        <v>347</v>
      </c>
      <c r="AX414" s="4">
        <v>8</v>
      </c>
      <c r="AY414" s="4">
        <v>28</v>
      </c>
      <c r="AZ414" s="4">
        <v>160</v>
      </c>
      <c r="BA414" s="4">
        <v>75</v>
      </c>
      <c r="BB414" s="4">
        <v>61</v>
      </c>
      <c r="BC414" s="4">
        <v>6</v>
      </c>
      <c r="BD414" s="4">
        <v>118</v>
      </c>
      <c r="BE414" s="4">
        <v>0</v>
      </c>
      <c r="BF414" s="4">
        <v>0</v>
      </c>
      <c r="BG414" s="4">
        <v>0</v>
      </c>
      <c r="BH414" s="4">
        <v>3</v>
      </c>
      <c r="BI414" s="4">
        <v>37</v>
      </c>
      <c r="BJ414" s="4">
        <v>2</v>
      </c>
      <c r="BK414" s="4">
        <v>10</v>
      </c>
      <c r="BL414" s="4">
        <v>2</v>
      </c>
      <c r="BM414" s="4">
        <v>0</v>
      </c>
      <c r="BN414" s="4">
        <v>1</v>
      </c>
      <c r="BO414" s="4">
        <f t="shared" si="314"/>
        <v>179</v>
      </c>
      <c r="BP414" s="4">
        <v>111</v>
      </c>
      <c r="BQ414" s="4">
        <f t="shared" si="315"/>
        <v>919</v>
      </c>
      <c r="BR414" s="27">
        <v>17406</v>
      </c>
      <c r="BS414" s="4">
        <f t="shared" si="335"/>
        <v>17406</v>
      </c>
      <c r="BT414" s="3">
        <v>0</v>
      </c>
      <c r="BU414" s="29">
        <v>42637</v>
      </c>
      <c r="BW414" s="4">
        <f t="shared" ref="BW414" si="385">SUM(BR403:BR414)</f>
        <v>199655</v>
      </c>
      <c r="BX414" s="22">
        <f t="shared" ref="BX414" si="386">(BW414/BW402)-1</f>
        <v>7.5611464281866159E-2</v>
      </c>
      <c r="BY414" s="202">
        <v>2914</v>
      </c>
      <c r="BZ414" s="202">
        <f t="shared" ref="BZ414" si="387">BR414-BY414</f>
        <v>14492</v>
      </c>
      <c r="CA414" s="202">
        <f t="shared" ref="CA414" si="388">SUM(BZ403:BZ414)</f>
        <v>107587</v>
      </c>
      <c r="CD414" s="4">
        <f t="shared" ref="CD414" si="389">SUM(H403:H414)</f>
        <v>40560</v>
      </c>
      <c r="CE414" s="4">
        <f t="shared" ref="CE414" si="390">SUM(AN403:AN414)</f>
        <v>22162</v>
      </c>
      <c r="CF414" s="4">
        <f t="shared" ref="CF414" si="391">SUM(AT403:AT414)</f>
        <v>11340</v>
      </c>
      <c r="CG414" s="4">
        <f t="shared" ref="CG414" si="392">SUM(F403:F414)</f>
        <v>8692</v>
      </c>
      <c r="CH414" s="4">
        <f t="shared" ref="CH414" si="393">SUM(O403:O414)</f>
        <v>7216</v>
      </c>
      <c r="CZ414" s="70">
        <v>42614</v>
      </c>
      <c r="DA414" s="5">
        <f t="shared" ref="DA414:DA416" si="394">AVERAGE(BS379:BS414)</f>
        <v>15467.777777777777</v>
      </c>
      <c r="DB414" s="5">
        <f t="shared" ref="DB414:DB416" si="395">AVERAGE(BS403:BS414)</f>
        <v>16637.916666666668</v>
      </c>
      <c r="DC414" s="72">
        <f t="shared" ref="DC414:DC417" si="396">BS414</f>
        <v>17406</v>
      </c>
    </row>
    <row r="415" spans="2:107" x14ac:dyDescent="0.3">
      <c r="B415" s="46">
        <v>42644</v>
      </c>
      <c r="C415" t="s">
        <v>440</v>
      </c>
      <c r="D415" s="4">
        <v>125</v>
      </c>
      <c r="E415" s="4">
        <v>513</v>
      </c>
      <c r="F415" s="4">
        <v>912</v>
      </c>
      <c r="G415" s="4">
        <v>103</v>
      </c>
      <c r="H415" s="4">
        <v>4500</v>
      </c>
      <c r="I415" s="4">
        <v>694</v>
      </c>
      <c r="J415" s="4">
        <v>118</v>
      </c>
      <c r="K415" s="4">
        <v>29</v>
      </c>
      <c r="L415" s="4">
        <v>843</v>
      </c>
      <c r="M415" s="4">
        <v>421</v>
      </c>
      <c r="N415" s="4">
        <v>331</v>
      </c>
      <c r="O415" s="4">
        <v>810</v>
      </c>
      <c r="P415" s="4">
        <v>558</v>
      </c>
      <c r="Q415" s="4">
        <v>192</v>
      </c>
      <c r="R415" s="4">
        <v>151</v>
      </c>
      <c r="S415" s="4">
        <v>188</v>
      </c>
      <c r="T415" s="4">
        <v>109</v>
      </c>
      <c r="U415" s="4">
        <v>148</v>
      </c>
      <c r="V415" s="4">
        <v>52</v>
      </c>
      <c r="W415" s="4">
        <v>243</v>
      </c>
      <c r="X415" s="4">
        <v>308</v>
      </c>
      <c r="Y415" s="4">
        <v>324</v>
      </c>
      <c r="Z415" s="4">
        <v>289</v>
      </c>
      <c r="AA415" s="4">
        <v>73</v>
      </c>
      <c r="AB415" s="4">
        <v>323</v>
      </c>
      <c r="AC415" s="4">
        <v>374</v>
      </c>
      <c r="AD415" s="4">
        <v>95</v>
      </c>
      <c r="AE415" s="4">
        <v>571</v>
      </c>
      <c r="AF415" s="4">
        <v>80</v>
      </c>
      <c r="AG415" s="4">
        <v>200</v>
      </c>
      <c r="AH415" s="4">
        <v>195</v>
      </c>
      <c r="AI415" s="4">
        <v>589</v>
      </c>
      <c r="AJ415" s="4">
        <v>314</v>
      </c>
      <c r="AK415" s="4">
        <v>119</v>
      </c>
      <c r="AL415" s="4">
        <v>306</v>
      </c>
      <c r="AM415" s="4">
        <v>171</v>
      </c>
      <c r="AN415" s="4">
        <v>2356</v>
      </c>
      <c r="AO415" s="4">
        <v>302</v>
      </c>
      <c r="AP415" s="4">
        <v>31</v>
      </c>
      <c r="AQ415" s="4">
        <v>162</v>
      </c>
      <c r="AR415" s="4">
        <v>73</v>
      </c>
      <c r="AS415" s="4">
        <v>206</v>
      </c>
      <c r="AT415" s="4">
        <v>1334</v>
      </c>
      <c r="AU415" s="4">
        <v>410</v>
      </c>
      <c r="AV415" s="4">
        <v>49</v>
      </c>
      <c r="AW415" s="4">
        <v>484</v>
      </c>
      <c r="AX415" s="4">
        <v>0</v>
      </c>
      <c r="AY415" s="4">
        <v>25</v>
      </c>
      <c r="AZ415" s="4">
        <v>279</v>
      </c>
      <c r="BA415" s="4">
        <v>111</v>
      </c>
      <c r="BB415" s="4">
        <v>69</v>
      </c>
      <c r="BC415" s="4">
        <v>10</v>
      </c>
      <c r="BD415" s="4">
        <v>117</v>
      </c>
      <c r="BE415" s="4">
        <v>0</v>
      </c>
      <c r="BF415" s="4">
        <v>0</v>
      </c>
      <c r="BG415" s="4">
        <v>0</v>
      </c>
      <c r="BH415" s="4">
        <v>0</v>
      </c>
      <c r="BI415" s="4">
        <v>44</v>
      </c>
      <c r="BJ415" s="4">
        <v>0</v>
      </c>
      <c r="BK415" s="4">
        <v>12</v>
      </c>
      <c r="BL415" s="4">
        <v>2</v>
      </c>
      <c r="BM415" s="4">
        <v>0</v>
      </c>
      <c r="BN415" s="4">
        <v>0</v>
      </c>
      <c r="BO415" s="4">
        <f t="shared" si="314"/>
        <v>185</v>
      </c>
      <c r="BP415" s="4">
        <v>111</v>
      </c>
      <c r="BQ415" s="4">
        <f t="shared" si="315"/>
        <v>947</v>
      </c>
      <c r="BR415" s="27">
        <v>22505</v>
      </c>
      <c r="BS415" s="4">
        <f t="shared" si="335"/>
        <v>22505</v>
      </c>
      <c r="BT415" s="3">
        <v>0</v>
      </c>
      <c r="BU415" s="29">
        <v>42672</v>
      </c>
      <c r="BW415" s="4">
        <f t="shared" ref="BW415" si="397">SUM(BR404:BR415)</f>
        <v>201181</v>
      </c>
      <c r="BX415" s="22">
        <f t="shared" ref="BX415" si="398">(BW415/BW403)-1</f>
        <v>4.7806793679232573E-2</v>
      </c>
      <c r="BY415" s="202">
        <v>4853</v>
      </c>
      <c r="BZ415" s="202">
        <f t="shared" ref="BZ415" si="399">BR415-BY415</f>
        <v>17652</v>
      </c>
      <c r="CA415" s="202">
        <f t="shared" ref="CA415" si="400">SUM(BZ404:BZ415)</f>
        <v>107328</v>
      </c>
      <c r="CD415" s="4">
        <f t="shared" ref="CD415" si="401">SUM(H404:H415)</f>
        <v>40923</v>
      </c>
      <c r="CE415" s="4">
        <f t="shared" ref="CE415" si="402">SUM(AN404:AN415)</f>
        <v>22172</v>
      </c>
      <c r="CF415" s="4">
        <f t="shared" ref="CF415" si="403">SUM(AT404:AT415)</f>
        <v>11456</v>
      </c>
      <c r="CG415" s="4">
        <f t="shared" ref="CG415" si="404">SUM(F404:F415)</f>
        <v>8742</v>
      </c>
      <c r="CH415" s="4">
        <f t="shared" ref="CH415" si="405">SUM(O404:O415)</f>
        <v>7233</v>
      </c>
      <c r="CZ415" s="70">
        <v>42644</v>
      </c>
      <c r="DA415" s="5">
        <f t="shared" si="394"/>
        <v>15736.611111111111</v>
      </c>
      <c r="DB415" s="5">
        <f t="shared" si="395"/>
        <v>16765.083333333332</v>
      </c>
      <c r="DC415" s="72">
        <f t="shared" si="396"/>
        <v>22505</v>
      </c>
    </row>
    <row r="416" spans="2:107" x14ac:dyDescent="0.3">
      <c r="B416" s="46">
        <v>42675</v>
      </c>
      <c r="C416" t="s">
        <v>441</v>
      </c>
      <c r="D416" s="4">
        <v>55</v>
      </c>
      <c r="E416" s="4">
        <v>263</v>
      </c>
      <c r="F416" s="4">
        <v>515</v>
      </c>
      <c r="G416" s="4">
        <v>66</v>
      </c>
      <c r="H416" s="4">
        <v>2515</v>
      </c>
      <c r="I416" s="4">
        <v>342</v>
      </c>
      <c r="J416" s="4">
        <v>50</v>
      </c>
      <c r="K416" s="4">
        <v>16</v>
      </c>
      <c r="L416" s="4">
        <v>450</v>
      </c>
      <c r="M416" s="4">
        <v>214</v>
      </c>
      <c r="N416" s="4">
        <v>206</v>
      </c>
      <c r="O416" s="4">
        <v>405</v>
      </c>
      <c r="P416" s="4">
        <v>292</v>
      </c>
      <c r="Q416" s="4">
        <v>112</v>
      </c>
      <c r="R416" s="4">
        <v>100</v>
      </c>
      <c r="S416" s="4">
        <v>85</v>
      </c>
      <c r="T416" s="4">
        <v>44</v>
      </c>
      <c r="U416" s="4">
        <v>91</v>
      </c>
      <c r="V416" s="4">
        <v>27</v>
      </c>
      <c r="W416" s="4">
        <v>109</v>
      </c>
      <c r="X416" s="4">
        <v>118</v>
      </c>
      <c r="Y416" s="4">
        <v>175</v>
      </c>
      <c r="Z416" s="4">
        <v>173</v>
      </c>
      <c r="AA416" s="4">
        <v>30</v>
      </c>
      <c r="AB416" s="4">
        <v>152</v>
      </c>
      <c r="AC416" s="4">
        <v>196</v>
      </c>
      <c r="AD416" s="4">
        <v>54</v>
      </c>
      <c r="AE416" s="4">
        <v>302</v>
      </c>
      <c r="AF416" s="4">
        <v>23</v>
      </c>
      <c r="AG416" s="4">
        <v>127</v>
      </c>
      <c r="AH416" s="4">
        <v>104</v>
      </c>
      <c r="AI416" s="4">
        <v>269</v>
      </c>
      <c r="AJ416" s="4">
        <v>198</v>
      </c>
      <c r="AK416" s="4">
        <v>68</v>
      </c>
      <c r="AL416" s="4">
        <v>167</v>
      </c>
      <c r="AM416" s="4">
        <v>112</v>
      </c>
      <c r="AN416" s="4">
        <v>1221</v>
      </c>
      <c r="AO416" s="4">
        <v>165</v>
      </c>
      <c r="AP416" s="4">
        <v>15</v>
      </c>
      <c r="AQ416" s="4">
        <v>90</v>
      </c>
      <c r="AR416" s="4">
        <v>31</v>
      </c>
      <c r="AS416" s="4">
        <v>139</v>
      </c>
      <c r="AT416" s="4">
        <v>687</v>
      </c>
      <c r="AU416" s="4">
        <v>217</v>
      </c>
      <c r="AV416" s="4">
        <v>19</v>
      </c>
      <c r="AW416" s="4">
        <v>215</v>
      </c>
      <c r="AX416" s="4">
        <v>0</v>
      </c>
      <c r="AY416" s="4">
        <v>18</v>
      </c>
      <c r="AZ416" s="4">
        <v>115</v>
      </c>
      <c r="BA416" s="4">
        <v>63</v>
      </c>
      <c r="BB416" s="4">
        <v>33</v>
      </c>
      <c r="BC416" s="4">
        <v>9</v>
      </c>
      <c r="BD416" s="4">
        <v>96</v>
      </c>
      <c r="BE416" s="4">
        <v>0</v>
      </c>
      <c r="BF416" s="4">
        <v>0</v>
      </c>
      <c r="BG416" s="4">
        <v>0</v>
      </c>
      <c r="BH416" s="4">
        <v>1</v>
      </c>
      <c r="BI416" s="4">
        <v>34</v>
      </c>
      <c r="BJ416" s="4">
        <v>0</v>
      </c>
      <c r="BK416" s="4">
        <v>6</v>
      </c>
      <c r="BL416" s="4">
        <v>0</v>
      </c>
      <c r="BM416" s="4">
        <v>0</v>
      </c>
      <c r="BN416" s="4">
        <v>0</v>
      </c>
      <c r="BO416" s="4">
        <f t="shared" si="314"/>
        <v>146</v>
      </c>
      <c r="BP416" s="4">
        <v>82</v>
      </c>
      <c r="BQ416" s="4">
        <f t="shared" si="315"/>
        <v>723</v>
      </c>
      <c r="BR416" s="27">
        <v>12204</v>
      </c>
      <c r="BS416" s="4">
        <f t="shared" si="335"/>
        <v>12204</v>
      </c>
      <c r="BT416" s="3">
        <v>0</v>
      </c>
      <c r="BU416" s="29">
        <v>42700</v>
      </c>
      <c r="BW416" s="4">
        <f t="shared" ref="BW416" si="406">SUM(BR405:BR416)</f>
        <v>199888</v>
      </c>
      <c r="BX416" s="22">
        <f t="shared" ref="BX416" si="407">(BW416/BW404)-1</f>
        <v>4.8284831734677347E-2</v>
      </c>
      <c r="BY416" s="202">
        <v>2082</v>
      </c>
      <c r="BZ416" s="202">
        <f t="shared" ref="BZ416" si="408">BR416-BY416</f>
        <v>10122</v>
      </c>
      <c r="CA416" s="202">
        <f t="shared" ref="CA416" si="409">SUM(BZ405:BZ416)</f>
        <v>106491</v>
      </c>
      <c r="CD416" s="4">
        <f t="shared" ref="CD416" si="410">SUM(H405:H416)</f>
        <v>40817</v>
      </c>
      <c r="CE416" s="4">
        <f t="shared" ref="CE416" si="411">SUM(AN405:AN416)</f>
        <v>21818</v>
      </c>
      <c r="CF416" s="4">
        <f t="shared" ref="CF416" si="412">SUM(AT405:AT416)</f>
        <v>11459</v>
      </c>
      <c r="CG416" s="4">
        <f t="shared" ref="CG416" si="413">SUM(F405:F416)</f>
        <v>8685</v>
      </c>
      <c r="CH416" s="4">
        <f t="shared" ref="CH416" si="414">SUM(O405:O416)</f>
        <v>7101</v>
      </c>
      <c r="CZ416" s="70">
        <v>42675</v>
      </c>
      <c r="DA416" s="5">
        <f t="shared" si="394"/>
        <v>15693.75</v>
      </c>
      <c r="DB416" s="5">
        <f t="shared" si="395"/>
        <v>16657.333333333332</v>
      </c>
      <c r="DC416" s="72">
        <f t="shared" si="396"/>
        <v>12204</v>
      </c>
    </row>
    <row r="417" spans="2:107" x14ac:dyDescent="0.3">
      <c r="B417" s="46">
        <v>42705</v>
      </c>
      <c r="C417" t="s">
        <v>442</v>
      </c>
      <c r="D417" s="4">
        <v>72</v>
      </c>
      <c r="E417" s="4">
        <v>301</v>
      </c>
      <c r="F417" s="4">
        <v>593</v>
      </c>
      <c r="G417" s="4">
        <v>76</v>
      </c>
      <c r="H417" s="4">
        <v>2932</v>
      </c>
      <c r="I417" s="4">
        <v>445</v>
      </c>
      <c r="J417" s="4">
        <v>55</v>
      </c>
      <c r="K417" s="4">
        <v>17</v>
      </c>
      <c r="L417" s="4">
        <v>545</v>
      </c>
      <c r="M417" s="4">
        <v>287</v>
      </c>
      <c r="N417" s="4">
        <v>229</v>
      </c>
      <c r="O417" s="4">
        <v>535</v>
      </c>
      <c r="P417" s="4">
        <v>360</v>
      </c>
      <c r="Q417" s="4">
        <v>109</v>
      </c>
      <c r="R417" s="4">
        <v>87</v>
      </c>
      <c r="S417" s="4">
        <v>87</v>
      </c>
      <c r="T417" s="4">
        <v>61</v>
      </c>
      <c r="U417" s="4">
        <v>109</v>
      </c>
      <c r="V417" s="4">
        <v>29</v>
      </c>
      <c r="W417" s="4">
        <v>154</v>
      </c>
      <c r="X417" s="4">
        <v>126</v>
      </c>
      <c r="Y417" s="4">
        <v>213</v>
      </c>
      <c r="Z417" s="4">
        <v>184</v>
      </c>
      <c r="AA417" s="4">
        <v>35</v>
      </c>
      <c r="AB417" s="4">
        <v>166</v>
      </c>
      <c r="AC417" s="4">
        <v>250</v>
      </c>
      <c r="AD417" s="4">
        <v>59</v>
      </c>
      <c r="AE417" s="4">
        <v>330</v>
      </c>
      <c r="AF417" s="4">
        <v>51</v>
      </c>
      <c r="AG417" s="4">
        <v>152</v>
      </c>
      <c r="AH417" s="4">
        <v>110</v>
      </c>
      <c r="AI417" s="4">
        <v>306</v>
      </c>
      <c r="AJ417" s="4">
        <v>268</v>
      </c>
      <c r="AK417" s="4">
        <v>77</v>
      </c>
      <c r="AL417" s="4">
        <v>210</v>
      </c>
      <c r="AM417" s="4">
        <v>139</v>
      </c>
      <c r="AN417" s="4">
        <v>1546</v>
      </c>
      <c r="AO417" s="4">
        <v>192</v>
      </c>
      <c r="AP417" s="4">
        <v>22</v>
      </c>
      <c r="AQ417" s="4">
        <v>107</v>
      </c>
      <c r="AR417" s="4">
        <v>40</v>
      </c>
      <c r="AS417" s="4">
        <v>125</v>
      </c>
      <c r="AT417" s="4">
        <v>853</v>
      </c>
      <c r="AU417" s="4">
        <v>242</v>
      </c>
      <c r="AV417" s="4">
        <v>32</v>
      </c>
      <c r="AW417" s="4">
        <v>300</v>
      </c>
      <c r="AX417" s="4">
        <v>3</v>
      </c>
      <c r="AY417" s="4">
        <v>20</v>
      </c>
      <c r="AZ417" s="4">
        <v>133</v>
      </c>
      <c r="BA417" s="4">
        <v>68</v>
      </c>
      <c r="BB417" s="4">
        <v>33</v>
      </c>
      <c r="BC417" s="4">
        <v>16</v>
      </c>
      <c r="BD417" s="4">
        <v>94</v>
      </c>
      <c r="BE417" s="4">
        <v>0</v>
      </c>
      <c r="BF417" s="4">
        <v>0</v>
      </c>
      <c r="BG417" s="4">
        <v>0</v>
      </c>
      <c r="BH417" s="4">
        <v>2</v>
      </c>
      <c r="BI417" s="4">
        <v>33</v>
      </c>
      <c r="BJ417" s="4">
        <v>0</v>
      </c>
      <c r="BK417" s="4">
        <v>8</v>
      </c>
      <c r="BL417" s="4">
        <v>0</v>
      </c>
      <c r="BM417" s="4">
        <v>0</v>
      </c>
      <c r="BN417" s="4">
        <v>0</v>
      </c>
      <c r="BO417" s="4">
        <f t="shared" si="314"/>
        <v>153</v>
      </c>
      <c r="BP417" s="4">
        <v>119</v>
      </c>
      <c r="BQ417" s="4">
        <f t="shared" si="315"/>
        <v>768</v>
      </c>
      <c r="BR417" s="27">
        <v>14515</v>
      </c>
      <c r="BS417" s="4">
        <f t="shared" si="335"/>
        <v>14515</v>
      </c>
      <c r="BT417" s="3">
        <v>0</v>
      </c>
      <c r="BU417" s="29">
        <v>42735</v>
      </c>
      <c r="BW417" s="4">
        <f t="shared" ref="BW417" si="415">SUM(BR406:BR417)</f>
        <v>202304</v>
      </c>
      <c r="BX417" s="22">
        <f t="shared" ref="BX417" si="416">(BW417/BW405)-1</f>
        <v>5.4792877812247509E-2</v>
      </c>
      <c r="BY417" s="202">
        <v>5703</v>
      </c>
      <c r="BZ417" s="202">
        <f t="shared" ref="BZ417" si="417">BR417-BY417</f>
        <v>8812</v>
      </c>
      <c r="CA417" s="202">
        <f t="shared" ref="CA417" si="418">SUM(BZ406:BZ417)</f>
        <v>105128</v>
      </c>
      <c r="CD417" s="4">
        <f t="shared" ref="CD417" si="419">SUM(H406:H417)</f>
        <v>41311</v>
      </c>
      <c r="CE417" s="4">
        <f t="shared" ref="CE417" si="420">SUM(AN406:AN417)</f>
        <v>21815</v>
      </c>
      <c r="CF417" s="4">
        <f t="shared" ref="CF417" si="421">SUM(AT406:AT417)</f>
        <v>11681</v>
      </c>
      <c r="CG417" s="4">
        <f t="shared" ref="CG417" si="422">SUM(F406:F417)</f>
        <v>8783</v>
      </c>
      <c r="CH417" s="4">
        <f t="shared" ref="CH417" si="423">SUM(O406:O417)</f>
        <v>7203</v>
      </c>
      <c r="CZ417" s="70">
        <v>42705</v>
      </c>
      <c r="DA417" s="5">
        <f t="shared" ref="DA417" si="424">AVERAGE(BS382:BS417)</f>
        <v>15816.694444444445</v>
      </c>
      <c r="DB417" s="5">
        <f t="shared" ref="DB417" si="425">AVERAGE(BS406:BS417)</f>
        <v>16858.666666666668</v>
      </c>
      <c r="DC417" s="72">
        <f t="shared" si="396"/>
        <v>14515</v>
      </c>
    </row>
    <row r="418" spans="2:107" x14ac:dyDescent="0.3">
      <c r="B418" s="46">
        <v>42736</v>
      </c>
      <c r="C418" t="s">
        <v>443</v>
      </c>
      <c r="D418" s="4">
        <v>73</v>
      </c>
      <c r="E418" s="4">
        <v>249</v>
      </c>
      <c r="F418" s="4">
        <v>552</v>
      </c>
      <c r="G418" s="4">
        <v>47</v>
      </c>
      <c r="H418" s="4">
        <v>2724</v>
      </c>
      <c r="I418" s="4">
        <v>361</v>
      </c>
      <c r="J418" s="4">
        <v>74</v>
      </c>
      <c r="K418" s="4">
        <v>17</v>
      </c>
      <c r="L418" s="4">
        <v>533</v>
      </c>
      <c r="M418" s="4">
        <v>264</v>
      </c>
      <c r="N418" s="4">
        <v>218</v>
      </c>
      <c r="O418" s="4">
        <v>442</v>
      </c>
      <c r="P418" s="4">
        <v>332</v>
      </c>
      <c r="Q418" s="4">
        <v>107</v>
      </c>
      <c r="R418" s="4">
        <v>83</v>
      </c>
      <c r="S418" s="4">
        <v>101</v>
      </c>
      <c r="T418" s="4">
        <v>55</v>
      </c>
      <c r="U418" s="4">
        <v>73</v>
      </c>
      <c r="V418" s="4">
        <v>22</v>
      </c>
      <c r="W418" s="4">
        <v>126</v>
      </c>
      <c r="X418" s="4">
        <v>127</v>
      </c>
      <c r="Y418" s="4">
        <v>193</v>
      </c>
      <c r="Z418" s="4">
        <v>143</v>
      </c>
      <c r="AA418" s="4">
        <v>39</v>
      </c>
      <c r="AB418" s="4">
        <v>144</v>
      </c>
      <c r="AC418" s="4">
        <v>182</v>
      </c>
      <c r="AD418" s="4">
        <v>53</v>
      </c>
      <c r="AE418" s="4">
        <v>275</v>
      </c>
      <c r="AF418" s="4">
        <v>31</v>
      </c>
      <c r="AG418" s="4">
        <v>140</v>
      </c>
      <c r="AH418" s="4">
        <v>106</v>
      </c>
      <c r="AI418" s="4">
        <v>289</v>
      </c>
      <c r="AJ418" s="4">
        <v>216</v>
      </c>
      <c r="AK418" s="4">
        <v>60</v>
      </c>
      <c r="AL418" s="4">
        <v>187</v>
      </c>
      <c r="AM418" s="4">
        <v>99</v>
      </c>
      <c r="AN418" s="4">
        <v>1384</v>
      </c>
      <c r="AO418" s="4">
        <v>162</v>
      </c>
      <c r="AP418" s="4">
        <v>16</v>
      </c>
      <c r="AQ418" s="4">
        <v>85</v>
      </c>
      <c r="AR418" s="4">
        <v>35</v>
      </c>
      <c r="AS418" s="4">
        <v>137</v>
      </c>
      <c r="AT418" s="4">
        <v>793</v>
      </c>
      <c r="AU418" s="4">
        <v>223</v>
      </c>
      <c r="AV418" s="4">
        <v>9</v>
      </c>
      <c r="AW418" s="4">
        <v>221</v>
      </c>
      <c r="AX418" s="4">
        <v>1</v>
      </c>
      <c r="AY418" s="4">
        <v>24</v>
      </c>
      <c r="AZ418" s="4">
        <v>114</v>
      </c>
      <c r="BA418" s="4">
        <v>50</v>
      </c>
      <c r="BB418" s="4">
        <v>25</v>
      </c>
      <c r="BC418" s="4">
        <v>5</v>
      </c>
      <c r="BD418" s="4">
        <v>76</v>
      </c>
      <c r="BE418" s="4">
        <v>0</v>
      </c>
      <c r="BF418" s="4">
        <v>0</v>
      </c>
      <c r="BG418" s="4">
        <v>0</v>
      </c>
      <c r="BH418" s="4">
        <v>0</v>
      </c>
      <c r="BI418" s="4">
        <v>25</v>
      </c>
      <c r="BJ418" s="4">
        <v>0</v>
      </c>
      <c r="BK418" s="4">
        <v>8</v>
      </c>
      <c r="BL418" s="4">
        <v>2</v>
      </c>
      <c r="BM418" s="4">
        <v>0</v>
      </c>
      <c r="BN418" s="4">
        <v>0</v>
      </c>
      <c r="BO418" s="4">
        <f t="shared" si="314"/>
        <v>116</v>
      </c>
      <c r="BP418" s="4">
        <v>93</v>
      </c>
      <c r="BQ418" s="4">
        <f t="shared" si="315"/>
        <v>748</v>
      </c>
      <c r="BR418" s="27">
        <v>12973</v>
      </c>
      <c r="BS418" s="4">
        <f t="shared" si="335"/>
        <v>12973</v>
      </c>
      <c r="BT418" s="3">
        <v>0</v>
      </c>
      <c r="BU418" s="29">
        <v>42763</v>
      </c>
      <c r="BW418" s="4">
        <f t="shared" ref="BW418" si="426">SUM(BR407:BR418)</f>
        <v>197977</v>
      </c>
      <c r="BX418" s="22">
        <f t="shared" ref="BX418" si="427">(BW418/BW406)-1</f>
        <v>2.5086469357745056E-2</v>
      </c>
      <c r="BY418" s="202">
        <v>4689</v>
      </c>
      <c r="BZ418" s="202">
        <f t="shared" ref="BZ418" si="428">BR418-BY418</f>
        <v>8284</v>
      </c>
      <c r="CA418" s="202">
        <f t="shared" ref="CA418" si="429">SUM(BZ407:BZ418)</f>
        <v>98714</v>
      </c>
      <c r="CD418" s="4">
        <f t="shared" ref="CD418" si="430">SUM(H407:H418)</f>
        <v>40543</v>
      </c>
      <c r="CE418" s="4">
        <f t="shared" ref="CE418" si="431">SUM(AN407:AN418)</f>
        <v>21029</v>
      </c>
      <c r="CF418" s="4">
        <f t="shared" ref="CF418" si="432">SUM(AT407:AT418)</f>
        <v>11524</v>
      </c>
      <c r="CG418" s="4">
        <f t="shared" ref="CG418" si="433">SUM(F407:F418)</f>
        <v>8609</v>
      </c>
      <c r="CH418" s="4">
        <f t="shared" ref="CH418" si="434">SUM(O407:O418)</f>
        <v>6982</v>
      </c>
      <c r="CZ418" s="70">
        <v>42736</v>
      </c>
      <c r="DA418" s="5">
        <f t="shared" ref="DA418" si="435">AVERAGE(BS383:BS418)</f>
        <v>15842.027777777777</v>
      </c>
      <c r="DB418" s="5">
        <f t="shared" ref="DB418" si="436">AVERAGE(BS407:BS418)</f>
        <v>16498.083333333332</v>
      </c>
      <c r="DC418" s="72">
        <f t="shared" ref="DC418" si="437">BS418</f>
        <v>12973</v>
      </c>
    </row>
    <row r="419" spans="2:107" x14ac:dyDescent="0.3">
      <c r="B419" s="46">
        <v>42767</v>
      </c>
      <c r="C419" t="s">
        <v>444</v>
      </c>
      <c r="D419" s="4">
        <v>89</v>
      </c>
      <c r="E419" s="4">
        <v>253</v>
      </c>
      <c r="F419" s="4">
        <v>515</v>
      </c>
      <c r="G419" s="4">
        <v>68</v>
      </c>
      <c r="H419" s="4">
        <v>2570</v>
      </c>
      <c r="I419" s="4">
        <v>320</v>
      </c>
      <c r="J419" s="4">
        <v>43</v>
      </c>
      <c r="K419" s="4">
        <v>8</v>
      </c>
      <c r="L419" s="4">
        <v>481</v>
      </c>
      <c r="M419" s="4">
        <v>236</v>
      </c>
      <c r="N419" s="4">
        <v>200</v>
      </c>
      <c r="O419" s="4">
        <v>437</v>
      </c>
      <c r="P419" s="4">
        <v>287</v>
      </c>
      <c r="Q419" s="4">
        <v>99</v>
      </c>
      <c r="R419" s="4">
        <v>91</v>
      </c>
      <c r="S419" s="4">
        <v>79</v>
      </c>
      <c r="T419" s="4">
        <v>53</v>
      </c>
      <c r="U419" s="4">
        <v>64</v>
      </c>
      <c r="V419" s="4">
        <v>35</v>
      </c>
      <c r="W419" s="4">
        <v>142</v>
      </c>
      <c r="X419" s="4">
        <v>124</v>
      </c>
      <c r="Y419" s="4">
        <v>195</v>
      </c>
      <c r="Z419" s="4">
        <v>115</v>
      </c>
      <c r="AA419" s="4">
        <v>30</v>
      </c>
      <c r="AB419" s="4">
        <v>149</v>
      </c>
      <c r="AC419" s="4">
        <v>182</v>
      </c>
      <c r="AD419" s="4">
        <v>38</v>
      </c>
      <c r="AE419" s="4">
        <v>312</v>
      </c>
      <c r="AF419" s="4">
        <v>30</v>
      </c>
      <c r="AG419" s="4">
        <v>135</v>
      </c>
      <c r="AH419" s="4">
        <v>98</v>
      </c>
      <c r="AI419" s="4">
        <v>270</v>
      </c>
      <c r="AJ419" s="4">
        <v>197</v>
      </c>
      <c r="AK419" s="4">
        <v>54</v>
      </c>
      <c r="AL419" s="4">
        <v>166</v>
      </c>
      <c r="AM419" s="4">
        <v>77</v>
      </c>
      <c r="AN419" s="4">
        <v>1330</v>
      </c>
      <c r="AO419" s="4">
        <v>185</v>
      </c>
      <c r="AP419" s="4">
        <v>18</v>
      </c>
      <c r="AQ419" s="4">
        <v>100</v>
      </c>
      <c r="AR419" s="4">
        <v>30</v>
      </c>
      <c r="AS419" s="4">
        <v>134</v>
      </c>
      <c r="AT419" s="4">
        <v>718</v>
      </c>
      <c r="AU419" s="4">
        <v>188</v>
      </c>
      <c r="AV419" s="4">
        <v>15</v>
      </c>
      <c r="AW419" s="4">
        <v>244</v>
      </c>
      <c r="AX419" s="4">
        <v>2</v>
      </c>
      <c r="AY419" s="4">
        <v>18</v>
      </c>
      <c r="AZ419" s="4">
        <v>127</v>
      </c>
      <c r="BA419" s="4">
        <v>53</v>
      </c>
      <c r="BB419" s="4">
        <v>30</v>
      </c>
      <c r="BC419" s="4">
        <v>8</v>
      </c>
      <c r="BD419" s="4">
        <v>81</v>
      </c>
      <c r="BE419" s="4">
        <v>0</v>
      </c>
      <c r="BF419" s="4">
        <v>0</v>
      </c>
      <c r="BG419" s="4">
        <v>0</v>
      </c>
      <c r="BH419" s="4">
        <v>0</v>
      </c>
      <c r="BI419" s="4">
        <v>36</v>
      </c>
      <c r="BJ419" s="4">
        <v>0</v>
      </c>
      <c r="BK419" s="4">
        <v>6</v>
      </c>
      <c r="BL419" s="4">
        <v>2</v>
      </c>
      <c r="BM419" s="4">
        <v>0</v>
      </c>
      <c r="BN419" s="4">
        <v>0</v>
      </c>
      <c r="BO419" s="4">
        <f t="shared" si="314"/>
        <v>133</v>
      </c>
      <c r="BP419" s="4">
        <v>83</v>
      </c>
      <c r="BQ419" s="4">
        <f t="shared" si="315"/>
        <v>763</v>
      </c>
      <c r="BR419" s="27">
        <v>12413</v>
      </c>
      <c r="BS419" s="4">
        <f t="shared" si="335"/>
        <v>12413</v>
      </c>
      <c r="BT419" s="3">
        <v>0</v>
      </c>
      <c r="BU419" s="29">
        <v>42791</v>
      </c>
      <c r="BW419" s="4">
        <f t="shared" ref="BW419" si="438">SUM(BR408:BR419)</f>
        <v>195889</v>
      </c>
      <c r="BX419" s="22">
        <f t="shared" ref="BX419" si="439">(BW419/BW407)-1</f>
        <v>8.6660556316489057E-3</v>
      </c>
      <c r="BY419" s="202">
        <v>4665</v>
      </c>
      <c r="BZ419" s="202">
        <f t="shared" ref="BZ419" si="440">BR419-BY419</f>
        <v>7748</v>
      </c>
      <c r="CA419" s="202">
        <f t="shared" ref="CA419" si="441">SUM(BZ408:BZ419)</f>
        <v>95665</v>
      </c>
      <c r="CD419" s="4">
        <f t="shared" ref="CD419" si="442">SUM(H408:H419)</f>
        <v>40218</v>
      </c>
      <c r="CE419" s="4">
        <f t="shared" ref="CE419" si="443">SUM(AN408:AN419)</f>
        <v>20613</v>
      </c>
      <c r="CF419" s="4">
        <f t="shared" ref="CF419" si="444">SUM(AT408:AT419)</f>
        <v>11385</v>
      </c>
      <c r="CG419" s="4">
        <f t="shared" ref="CG419" si="445">SUM(F408:F419)</f>
        <v>8416</v>
      </c>
      <c r="CH419" s="4">
        <f t="shared" ref="CH419" si="446">SUM(O408:O419)</f>
        <v>6852</v>
      </c>
      <c r="CZ419" s="70">
        <v>42767</v>
      </c>
      <c r="DA419" s="5">
        <f t="shared" ref="DA419" si="447">AVERAGE(BS384:BS419)</f>
        <v>15856.444444444445</v>
      </c>
      <c r="DB419" s="5">
        <f t="shared" ref="DB419" si="448">AVERAGE(BS408:BS419)</f>
        <v>16324.083333333334</v>
      </c>
      <c r="DC419" s="72">
        <f t="shared" ref="DC419:DC421" si="449">BS419</f>
        <v>12413</v>
      </c>
    </row>
    <row r="420" spans="2:107" x14ac:dyDescent="0.3">
      <c r="B420" s="46">
        <v>42795</v>
      </c>
      <c r="C420" t="s">
        <v>445</v>
      </c>
      <c r="D420" s="4">
        <v>84</v>
      </c>
      <c r="E420" s="4">
        <v>282</v>
      </c>
      <c r="F420" s="4">
        <v>606</v>
      </c>
      <c r="G420" s="4">
        <v>76</v>
      </c>
      <c r="H420" s="4">
        <v>2934</v>
      </c>
      <c r="I420" s="4">
        <v>420</v>
      </c>
      <c r="J420" s="4">
        <v>44</v>
      </c>
      <c r="K420" s="4">
        <v>13</v>
      </c>
      <c r="L420" s="4">
        <v>523</v>
      </c>
      <c r="M420" s="4">
        <v>309</v>
      </c>
      <c r="N420" s="4">
        <v>259</v>
      </c>
      <c r="O420" s="4">
        <v>520</v>
      </c>
      <c r="P420" s="4">
        <v>325</v>
      </c>
      <c r="Q420" s="4">
        <v>123</v>
      </c>
      <c r="R420" s="4">
        <v>90</v>
      </c>
      <c r="S420" s="4">
        <v>106</v>
      </c>
      <c r="T420" s="4">
        <v>62</v>
      </c>
      <c r="U420" s="4">
        <v>85</v>
      </c>
      <c r="V420" s="4">
        <v>38</v>
      </c>
      <c r="W420" s="4">
        <v>93</v>
      </c>
      <c r="X420" s="4">
        <v>140</v>
      </c>
      <c r="Y420" s="4">
        <v>185</v>
      </c>
      <c r="Z420" s="4">
        <v>130</v>
      </c>
      <c r="AA420" s="4">
        <v>36</v>
      </c>
      <c r="AB420" s="4">
        <v>159</v>
      </c>
      <c r="AC420" s="4">
        <v>216</v>
      </c>
      <c r="AD420" s="4">
        <v>75</v>
      </c>
      <c r="AE420" s="4">
        <v>360</v>
      </c>
      <c r="AF420" s="4">
        <v>30</v>
      </c>
      <c r="AG420" s="4">
        <v>153</v>
      </c>
      <c r="AH420" s="4">
        <v>97</v>
      </c>
      <c r="AI420" s="4">
        <v>338</v>
      </c>
      <c r="AJ420" s="4">
        <v>220</v>
      </c>
      <c r="AK420" s="4">
        <v>69</v>
      </c>
      <c r="AL420" s="4">
        <v>189</v>
      </c>
      <c r="AM420" s="4">
        <v>102</v>
      </c>
      <c r="AN420" s="4">
        <v>1600</v>
      </c>
      <c r="AO420" s="4">
        <v>188</v>
      </c>
      <c r="AP420" s="4">
        <v>10</v>
      </c>
      <c r="AQ420" s="4">
        <v>125</v>
      </c>
      <c r="AR420" s="4">
        <v>36</v>
      </c>
      <c r="AS420" s="4">
        <v>148</v>
      </c>
      <c r="AT420" s="4">
        <v>816</v>
      </c>
      <c r="AU420" s="4">
        <v>221</v>
      </c>
      <c r="AV420" s="4">
        <v>17</v>
      </c>
      <c r="AW420" s="4">
        <v>235</v>
      </c>
      <c r="AX420" s="4">
        <v>0</v>
      </c>
      <c r="AY420" s="4">
        <v>24</v>
      </c>
      <c r="AZ420" s="4">
        <v>133</v>
      </c>
      <c r="BA420" s="4">
        <v>63</v>
      </c>
      <c r="BB420" s="4">
        <v>36</v>
      </c>
      <c r="BC420" s="4">
        <v>13</v>
      </c>
      <c r="BD420" s="4">
        <v>71</v>
      </c>
      <c r="BE420" s="4">
        <v>0</v>
      </c>
      <c r="BF420" s="4">
        <v>0</v>
      </c>
      <c r="BG420" s="4">
        <v>0</v>
      </c>
      <c r="BH420" s="4">
        <v>2</v>
      </c>
      <c r="BI420" s="4">
        <v>23</v>
      </c>
      <c r="BJ420" s="4">
        <v>0</v>
      </c>
      <c r="BK420" s="4">
        <v>4</v>
      </c>
      <c r="BL420" s="4">
        <v>0</v>
      </c>
      <c r="BM420" s="4">
        <v>0</v>
      </c>
      <c r="BN420" s="4">
        <v>0</v>
      </c>
      <c r="BO420" s="4">
        <f t="shared" si="314"/>
        <v>113</v>
      </c>
      <c r="BP420" s="4">
        <v>84</v>
      </c>
      <c r="BQ420" s="4">
        <f t="shared" si="315"/>
        <v>834</v>
      </c>
      <c r="BR420" s="27">
        <v>14174</v>
      </c>
      <c r="BS420" s="4">
        <f t="shared" si="335"/>
        <v>14174</v>
      </c>
      <c r="BT420" s="3">
        <v>0</v>
      </c>
      <c r="BU420" s="29">
        <v>42819</v>
      </c>
      <c r="BW420" s="4">
        <f t="shared" ref="BW420" si="450">SUM(BR409:BR420)</f>
        <v>194438</v>
      </c>
      <c r="BX420" s="22">
        <f t="shared" ref="BX420" si="451">(BW420/BW408)-1</f>
        <v>-9.5813446482511111E-3</v>
      </c>
      <c r="BY420" s="202">
        <v>4646</v>
      </c>
      <c r="BZ420" s="202">
        <f t="shared" ref="BZ420" si="452">BR420-BY420</f>
        <v>9528</v>
      </c>
      <c r="CA420" s="202">
        <f t="shared" ref="CA420" si="453">SUM(BZ409:BZ420)</f>
        <v>94980</v>
      </c>
      <c r="CD420" s="4">
        <f t="shared" ref="CD420" si="454">SUM(H409:H420)</f>
        <v>40052</v>
      </c>
      <c r="CE420" s="4">
        <f t="shared" ref="CE420" si="455">SUM(AN409:AN420)</f>
        <v>20425</v>
      </c>
      <c r="CF420" s="4">
        <f t="shared" ref="CF420" si="456">SUM(AT409:AT420)</f>
        <v>11276</v>
      </c>
      <c r="CG420" s="4">
        <f t="shared" ref="CG420" si="457">SUM(F409:F420)</f>
        <v>8354</v>
      </c>
      <c r="CH420" s="4">
        <f t="shared" ref="CH420" si="458">SUM(O409:O420)</f>
        <v>6775</v>
      </c>
      <c r="CZ420" s="70">
        <v>42795</v>
      </c>
      <c r="DA420" s="5">
        <f t="shared" ref="DA420" si="459">AVERAGE(BS385:BS420)</f>
        <v>15793.527777777777</v>
      </c>
      <c r="DB420" s="5">
        <f t="shared" ref="DB420" si="460">AVERAGE(BS409:BS420)</f>
        <v>16203.166666666666</v>
      </c>
      <c r="DC420" s="72">
        <f t="shared" si="449"/>
        <v>14174</v>
      </c>
    </row>
    <row r="421" spans="2:107" x14ac:dyDescent="0.3">
      <c r="B421" s="46">
        <v>42826</v>
      </c>
      <c r="C421" t="s">
        <v>446</v>
      </c>
      <c r="D421" s="4">
        <v>95</v>
      </c>
      <c r="E421" s="4">
        <v>342</v>
      </c>
      <c r="F421" s="4">
        <v>692</v>
      </c>
      <c r="G421" s="4">
        <v>89</v>
      </c>
      <c r="H421" s="4">
        <v>3548</v>
      </c>
      <c r="I421" s="4">
        <v>494</v>
      </c>
      <c r="J421" s="4">
        <v>88</v>
      </c>
      <c r="K421" s="4">
        <v>25</v>
      </c>
      <c r="L421" s="4">
        <v>715</v>
      </c>
      <c r="M421" s="4">
        <v>313</v>
      </c>
      <c r="N421" s="4">
        <v>324</v>
      </c>
      <c r="O421" s="4">
        <v>615</v>
      </c>
      <c r="P421" s="4">
        <v>425</v>
      </c>
      <c r="Q421" s="4">
        <v>135</v>
      </c>
      <c r="R421" s="4">
        <v>102</v>
      </c>
      <c r="S421" s="4">
        <v>120</v>
      </c>
      <c r="T421" s="4">
        <v>82</v>
      </c>
      <c r="U421" s="4">
        <v>116</v>
      </c>
      <c r="V421" s="4">
        <v>44</v>
      </c>
      <c r="W421" s="4">
        <v>137</v>
      </c>
      <c r="X421" s="4">
        <v>189</v>
      </c>
      <c r="Y421" s="4">
        <v>198</v>
      </c>
      <c r="Z421" s="4">
        <v>171</v>
      </c>
      <c r="AA421" s="4">
        <v>62</v>
      </c>
      <c r="AB421" s="4">
        <v>183</v>
      </c>
      <c r="AC421" s="4">
        <v>242</v>
      </c>
      <c r="AD421" s="4">
        <v>60</v>
      </c>
      <c r="AE421" s="4">
        <v>354</v>
      </c>
      <c r="AF421" s="4">
        <v>41</v>
      </c>
      <c r="AG421" s="4">
        <v>186</v>
      </c>
      <c r="AH421" s="4">
        <v>129</v>
      </c>
      <c r="AI421" s="4">
        <v>374</v>
      </c>
      <c r="AJ421" s="4">
        <v>259</v>
      </c>
      <c r="AK421" s="4">
        <v>88</v>
      </c>
      <c r="AL421" s="4">
        <v>219</v>
      </c>
      <c r="AM421" s="4">
        <v>155</v>
      </c>
      <c r="AN421" s="4">
        <v>1873</v>
      </c>
      <c r="AO421" s="4">
        <v>224</v>
      </c>
      <c r="AP421" s="4">
        <v>14</v>
      </c>
      <c r="AQ421" s="4">
        <v>136</v>
      </c>
      <c r="AR421" s="4">
        <v>51</v>
      </c>
      <c r="AS421" s="4">
        <v>177</v>
      </c>
      <c r="AT421" s="4">
        <v>1005</v>
      </c>
      <c r="AU421" s="4">
        <v>279</v>
      </c>
      <c r="AV421" s="4">
        <v>16</v>
      </c>
      <c r="AW421" s="4">
        <v>298</v>
      </c>
      <c r="AX421" s="4">
        <v>0</v>
      </c>
      <c r="AY421" s="4">
        <v>26</v>
      </c>
      <c r="AZ421" s="4">
        <v>170</v>
      </c>
      <c r="BA421" s="4">
        <v>77</v>
      </c>
      <c r="BB421" s="4">
        <v>41</v>
      </c>
      <c r="BC421" s="4">
        <v>8</v>
      </c>
      <c r="BD421" s="4">
        <v>99</v>
      </c>
      <c r="BE421" s="4">
        <v>0</v>
      </c>
      <c r="BF421" s="4">
        <v>0</v>
      </c>
      <c r="BG421" s="4">
        <v>0</v>
      </c>
      <c r="BH421" s="4">
        <v>0</v>
      </c>
      <c r="BI421" s="4">
        <v>30</v>
      </c>
      <c r="BJ421" s="4">
        <v>0</v>
      </c>
      <c r="BK421" s="4">
        <v>16</v>
      </c>
      <c r="BL421" s="4">
        <v>0</v>
      </c>
      <c r="BM421" s="4">
        <v>0</v>
      </c>
      <c r="BN421" s="4">
        <v>0</v>
      </c>
      <c r="BO421" s="4">
        <f t="shared" si="314"/>
        <v>153</v>
      </c>
      <c r="BP421" s="4">
        <v>114</v>
      </c>
      <c r="BQ421" s="4">
        <f t="shared" si="315"/>
        <v>1010</v>
      </c>
      <c r="BR421" s="27">
        <v>17075</v>
      </c>
      <c r="BS421" s="4">
        <f t="shared" si="335"/>
        <v>17075</v>
      </c>
      <c r="BT421" s="3">
        <v>0</v>
      </c>
      <c r="BU421" s="29">
        <v>42854</v>
      </c>
      <c r="BW421" s="4">
        <f t="shared" ref="BW421" si="461">SUM(BR410:BR421)</f>
        <v>193335</v>
      </c>
      <c r="BX421" s="22">
        <f t="shared" ref="BX421" si="462">(BW421/BW409)-1</f>
        <v>-3.9915976819136612E-2</v>
      </c>
      <c r="BY421" s="202">
        <v>2663</v>
      </c>
      <c r="BZ421" s="202">
        <f t="shared" ref="BZ421" si="463">BR421-BY421</f>
        <v>14412</v>
      </c>
      <c r="CA421" s="202">
        <f t="shared" ref="CA421" si="464">SUM(BZ410:BZ421)</f>
        <v>97517</v>
      </c>
      <c r="CD421" s="4">
        <f t="shared" ref="CD421" si="465">SUM(H410:H421)</f>
        <v>39913</v>
      </c>
      <c r="CE421" s="4">
        <f t="shared" ref="CE421" si="466">SUM(AN410:AN421)</f>
        <v>20147</v>
      </c>
      <c r="CF421" s="4">
        <f t="shared" ref="CF421" si="467">SUM(AT410:AT421)</f>
        <v>11297</v>
      </c>
      <c r="CG421" s="4">
        <f t="shared" ref="CG421" si="468">SUM(F410:F421)</f>
        <v>8218</v>
      </c>
      <c r="CH421" s="4">
        <f t="shared" ref="CH421" si="469">SUM(O410:O421)</f>
        <v>6653</v>
      </c>
      <c r="CZ421" s="70">
        <v>42826</v>
      </c>
      <c r="DA421" s="5">
        <f t="shared" ref="DA421" si="470">AVERAGE(BS386:BS421)</f>
        <v>15917.75</v>
      </c>
      <c r="DB421" s="5">
        <f t="shared" ref="DB421" si="471">AVERAGE(BS410:BS421)</f>
        <v>16111.25</v>
      </c>
      <c r="DC421" s="72">
        <f t="shared" si="449"/>
        <v>17075</v>
      </c>
    </row>
    <row r="422" spans="2:107" x14ac:dyDescent="0.3">
      <c r="B422" s="46">
        <v>42856</v>
      </c>
      <c r="C422" t="s">
        <v>447</v>
      </c>
      <c r="D422" s="4">
        <v>65</v>
      </c>
      <c r="E422" s="4">
        <v>264</v>
      </c>
      <c r="F422" s="4">
        <v>573</v>
      </c>
      <c r="G422" s="4">
        <v>61</v>
      </c>
      <c r="H422" s="4">
        <v>2602</v>
      </c>
      <c r="I422" s="4">
        <v>431</v>
      </c>
      <c r="J422" s="4">
        <v>66</v>
      </c>
      <c r="K422" s="4">
        <v>16</v>
      </c>
      <c r="L422" s="4">
        <v>499</v>
      </c>
      <c r="M422" s="4">
        <v>285</v>
      </c>
      <c r="N422" s="4">
        <v>247</v>
      </c>
      <c r="O422" s="4">
        <v>434</v>
      </c>
      <c r="P422" s="4">
        <v>306</v>
      </c>
      <c r="Q422" s="4">
        <v>96</v>
      </c>
      <c r="R422" s="4">
        <v>85</v>
      </c>
      <c r="S422" s="4">
        <v>98</v>
      </c>
      <c r="T422" s="4">
        <v>57</v>
      </c>
      <c r="U422" s="4">
        <v>75</v>
      </c>
      <c r="V422" s="4">
        <v>31</v>
      </c>
      <c r="W422" s="4">
        <v>117</v>
      </c>
      <c r="X422" s="4">
        <v>117</v>
      </c>
      <c r="Y422" s="4">
        <v>217</v>
      </c>
      <c r="Z422" s="4">
        <v>150</v>
      </c>
      <c r="AA422" s="4">
        <v>36</v>
      </c>
      <c r="AB422" s="4">
        <v>142</v>
      </c>
      <c r="AC422" s="4">
        <v>212</v>
      </c>
      <c r="AD422" s="4">
        <v>67</v>
      </c>
      <c r="AE422" s="4">
        <v>305</v>
      </c>
      <c r="AF422" s="4">
        <v>34</v>
      </c>
      <c r="AG422" s="4">
        <v>137</v>
      </c>
      <c r="AH422" s="4">
        <v>114</v>
      </c>
      <c r="AI422" s="4">
        <v>318</v>
      </c>
      <c r="AJ422" s="4">
        <v>209</v>
      </c>
      <c r="AK422" s="4">
        <v>72</v>
      </c>
      <c r="AL422" s="4">
        <v>155</v>
      </c>
      <c r="AM422" s="4">
        <v>94</v>
      </c>
      <c r="AN422" s="4">
        <v>1305</v>
      </c>
      <c r="AO422" s="4">
        <v>166</v>
      </c>
      <c r="AP422" s="4">
        <v>10</v>
      </c>
      <c r="AQ422" s="4">
        <v>95</v>
      </c>
      <c r="AR422" s="4">
        <v>47</v>
      </c>
      <c r="AS422" s="4">
        <v>174</v>
      </c>
      <c r="AT422" s="4">
        <v>727</v>
      </c>
      <c r="AU422" s="4">
        <v>239</v>
      </c>
      <c r="AV422" s="4">
        <v>14</v>
      </c>
      <c r="AW422" s="4">
        <v>210</v>
      </c>
      <c r="AX422" s="4">
        <v>0</v>
      </c>
      <c r="AY422" s="4">
        <v>8</v>
      </c>
      <c r="AZ422" s="4">
        <v>161</v>
      </c>
      <c r="BA422" s="4">
        <v>45</v>
      </c>
      <c r="BB422" s="4">
        <v>32</v>
      </c>
      <c r="BC422" s="4">
        <v>4</v>
      </c>
      <c r="BD422" s="4">
        <v>51</v>
      </c>
      <c r="BE422" s="4">
        <v>0</v>
      </c>
      <c r="BF422" s="4">
        <v>0</v>
      </c>
      <c r="BG422" s="4">
        <v>0</v>
      </c>
      <c r="BH422" s="4">
        <v>0</v>
      </c>
      <c r="BI422" s="4">
        <v>28</v>
      </c>
      <c r="BJ422" s="4">
        <v>0</v>
      </c>
      <c r="BK422" s="4">
        <v>9</v>
      </c>
      <c r="BL422" s="4">
        <v>0</v>
      </c>
      <c r="BM422" s="4">
        <v>0</v>
      </c>
      <c r="BN422" s="4">
        <v>0</v>
      </c>
      <c r="BO422" s="4">
        <f t="shared" si="314"/>
        <v>92</v>
      </c>
      <c r="BP422" s="4">
        <v>50</v>
      </c>
      <c r="BQ422" s="4">
        <f t="shared" si="315"/>
        <v>735</v>
      </c>
      <c r="BR422" s="27">
        <v>12897</v>
      </c>
      <c r="BS422" s="4">
        <f t="shared" si="335"/>
        <v>12897</v>
      </c>
      <c r="BT422" s="3">
        <v>0</v>
      </c>
      <c r="BU422" s="29">
        <v>42882</v>
      </c>
      <c r="BW422" s="4">
        <f t="shared" ref="BW422" si="472">SUM(BR411:BR422)</f>
        <v>192430</v>
      </c>
      <c r="BX422" s="22">
        <f t="shared" ref="BX422" si="473">(BW422/BW410)-1</f>
        <v>-3.0579345088161181E-2</v>
      </c>
      <c r="BY422" s="202">
        <v>1445</v>
      </c>
      <c r="BZ422" s="202">
        <f t="shared" ref="BZ422" si="474">BR422-BY422</f>
        <v>11452</v>
      </c>
      <c r="CA422" s="202">
        <f t="shared" ref="CA422" si="475">SUM(BZ411:BZ422)</f>
        <v>109223</v>
      </c>
      <c r="CD422" s="4">
        <f t="shared" ref="CD422" si="476">SUM(H411:H422)</f>
        <v>39695</v>
      </c>
      <c r="CE422" s="4">
        <f t="shared" ref="CE422" si="477">SUM(AN411:AN422)</f>
        <v>19910</v>
      </c>
      <c r="CF422" s="4">
        <f t="shared" ref="CF422" si="478">SUM(AT411:AT422)</f>
        <v>11265</v>
      </c>
      <c r="CG422" s="4">
        <f t="shared" ref="CG422" si="479">SUM(F411:F422)</f>
        <v>8196</v>
      </c>
      <c r="CH422" s="4">
        <f t="shared" ref="CH422" si="480">SUM(O411:O422)</f>
        <v>6552</v>
      </c>
      <c r="CZ422" s="70">
        <v>42856</v>
      </c>
      <c r="DA422" s="5">
        <f t="shared" ref="DA422:DA424" si="481">AVERAGE(BS387:BS422)</f>
        <v>15848.083333333334</v>
      </c>
      <c r="DB422" s="5">
        <f t="shared" ref="DB422:DB424" si="482">AVERAGE(BS411:BS422)</f>
        <v>16035.833333333334</v>
      </c>
      <c r="DC422" s="72">
        <f t="shared" ref="DC422:DC424" si="483">BS422</f>
        <v>12897</v>
      </c>
    </row>
    <row r="423" spans="2:107" x14ac:dyDescent="0.3">
      <c r="B423" s="46">
        <v>42887</v>
      </c>
      <c r="C423" t="s">
        <v>448</v>
      </c>
      <c r="D423" s="4">
        <v>77</v>
      </c>
      <c r="E423" s="4">
        <v>263</v>
      </c>
      <c r="F423" s="4">
        <v>583</v>
      </c>
      <c r="G423" s="4">
        <v>66</v>
      </c>
      <c r="H423" s="4">
        <v>2811</v>
      </c>
      <c r="I423" s="4">
        <v>406</v>
      </c>
      <c r="J423" s="4">
        <v>60</v>
      </c>
      <c r="K423" s="4">
        <v>15</v>
      </c>
      <c r="L423" s="4">
        <v>522</v>
      </c>
      <c r="M423" s="4">
        <v>259</v>
      </c>
      <c r="N423" s="4">
        <v>246</v>
      </c>
      <c r="O423" s="4">
        <v>456</v>
      </c>
      <c r="P423" s="4">
        <v>321</v>
      </c>
      <c r="Q423" s="4">
        <v>127</v>
      </c>
      <c r="R423" s="4">
        <v>79</v>
      </c>
      <c r="S423" s="4">
        <v>112</v>
      </c>
      <c r="T423" s="4">
        <v>59</v>
      </c>
      <c r="U423" s="4">
        <v>82</v>
      </c>
      <c r="V423" s="4">
        <v>24</v>
      </c>
      <c r="W423" s="4">
        <v>115</v>
      </c>
      <c r="X423" s="4">
        <v>161</v>
      </c>
      <c r="Y423" s="4">
        <v>227</v>
      </c>
      <c r="Z423" s="4">
        <v>162</v>
      </c>
      <c r="AA423" s="4">
        <v>34</v>
      </c>
      <c r="AB423" s="4">
        <v>147</v>
      </c>
      <c r="AC423" s="4">
        <v>205</v>
      </c>
      <c r="AD423" s="4">
        <v>66</v>
      </c>
      <c r="AE423" s="4">
        <v>308</v>
      </c>
      <c r="AF423" s="4">
        <v>30</v>
      </c>
      <c r="AG423" s="4">
        <v>173</v>
      </c>
      <c r="AH423" s="4">
        <v>137</v>
      </c>
      <c r="AI423" s="4">
        <v>324</v>
      </c>
      <c r="AJ423" s="4">
        <v>221</v>
      </c>
      <c r="AK423" s="4">
        <v>70</v>
      </c>
      <c r="AL423" s="4">
        <v>190</v>
      </c>
      <c r="AM423" s="4">
        <v>124</v>
      </c>
      <c r="AN423" s="4">
        <v>1352</v>
      </c>
      <c r="AO423" s="4">
        <v>215</v>
      </c>
      <c r="AP423" s="4">
        <v>20</v>
      </c>
      <c r="AQ423" s="4">
        <v>106</v>
      </c>
      <c r="AR423" s="4">
        <v>49</v>
      </c>
      <c r="AS423" s="4">
        <v>145</v>
      </c>
      <c r="AT423" s="4">
        <v>827</v>
      </c>
      <c r="AU423" s="4">
        <v>254</v>
      </c>
      <c r="AV423" s="4">
        <v>20</v>
      </c>
      <c r="AW423" s="4">
        <v>289</v>
      </c>
      <c r="AX423" s="4">
        <v>1</v>
      </c>
      <c r="AY423" s="4">
        <v>16</v>
      </c>
      <c r="AZ423" s="4">
        <v>146</v>
      </c>
      <c r="BA423" s="4">
        <v>56</v>
      </c>
      <c r="BB423" s="4">
        <v>43</v>
      </c>
      <c r="BC423" s="4">
        <v>7</v>
      </c>
      <c r="BD423" s="4">
        <v>86</v>
      </c>
      <c r="BE423" s="4">
        <v>0</v>
      </c>
      <c r="BF423" s="4">
        <v>0</v>
      </c>
      <c r="BG423" s="4">
        <v>0</v>
      </c>
      <c r="BH423" s="4">
        <v>1</v>
      </c>
      <c r="BI423" s="4">
        <v>31</v>
      </c>
      <c r="BJ423" s="4">
        <v>0</v>
      </c>
      <c r="BK423" s="4">
        <v>5</v>
      </c>
      <c r="BL423" s="4">
        <v>0</v>
      </c>
      <c r="BM423" s="4">
        <v>0</v>
      </c>
      <c r="BN423" s="4">
        <v>0</v>
      </c>
      <c r="BO423" s="4">
        <f t="shared" si="314"/>
        <v>130</v>
      </c>
      <c r="BP423" s="4">
        <v>66</v>
      </c>
      <c r="BQ423" s="4">
        <f t="shared" si="315"/>
        <v>622</v>
      </c>
      <c r="BR423" s="27">
        <v>13619</v>
      </c>
      <c r="BS423" s="4">
        <f t="shared" si="335"/>
        <v>13619</v>
      </c>
      <c r="BT423" s="3">
        <v>0</v>
      </c>
      <c r="BU423" s="29">
        <v>42910</v>
      </c>
      <c r="BW423" s="4">
        <f t="shared" ref="BW423" si="484">SUM(BR412:BR423)</f>
        <v>190298</v>
      </c>
      <c r="BX423" s="22">
        <f t="shared" ref="BX423" si="485">(BW423/BW411)-1</f>
        <v>-4.2492062613526005E-2</v>
      </c>
      <c r="BY423" s="202">
        <v>2694</v>
      </c>
      <c r="BZ423" s="202">
        <f t="shared" ref="BZ423" si="486">BR423-BY423</f>
        <v>10925</v>
      </c>
      <c r="CA423" s="202">
        <f t="shared" ref="CA423" si="487">SUM(BZ412:BZ423)</f>
        <v>123351</v>
      </c>
      <c r="CD423" s="4">
        <f t="shared" ref="CD423" si="488">SUM(H412:H423)</f>
        <v>39177</v>
      </c>
      <c r="CE423" s="4">
        <f t="shared" ref="CE423" si="489">SUM(AN412:AN423)</f>
        <v>19650</v>
      </c>
      <c r="CF423" s="4">
        <f t="shared" ref="CF423" si="490">SUM(AT412:AT423)</f>
        <v>11225</v>
      </c>
      <c r="CG423" s="4">
        <f t="shared" ref="CG423" si="491">SUM(F412:F423)</f>
        <v>8034</v>
      </c>
      <c r="CH423" s="4">
        <f t="shared" ref="CH423" si="492">SUM(O412:O423)</f>
        <v>6500</v>
      </c>
      <c r="CZ423" s="70">
        <v>42887</v>
      </c>
      <c r="DA423" s="5">
        <f t="shared" si="481"/>
        <v>15826.944444444445</v>
      </c>
      <c r="DB423" s="5">
        <f t="shared" si="482"/>
        <v>15858.166666666666</v>
      </c>
      <c r="DC423" s="72">
        <f t="shared" si="483"/>
        <v>13619</v>
      </c>
    </row>
    <row r="424" spans="2:107" x14ac:dyDescent="0.3">
      <c r="B424" s="46">
        <v>42917</v>
      </c>
      <c r="C424" t="s">
        <v>462</v>
      </c>
      <c r="D424" s="4">
        <v>112</v>
      </c>
      <c r="E424" s="4">
        <v>340</v>
      </c>
      <c r="F424" s="4">
        <v>860</v>
      </c>
      <c r="G424" s="4">
        <v>95</v>
      </c>
      <c r="H424" s="4">
        <v>4426</v>
      </c>
      <c r="I424" s="4">
        <v>620</v>
      </c>
      <c r="J424" s="4">
        <v>104</v>
      </c>
      <c r="K424" s="4">
        <v>33</v>
      </c>
      <c r="L424" s="4">
        <v>751</v>
      </c>
      <c r="M424" s="4">
        <v>391</v>
      </c>
      <c r="N424" s="4">
        <v>341</v>
      </c>
      <c r="O424" s="4">
        <v>628</v>
      </c>
      <c r="P424" s="4">
        <v>553</v>
      </c>
      <c r="Q424" s="4">
        <v>224</v>
      </c>
      <c r="R424" s="4">
        <v>129</v>
      </c>
      <c r="S424" s="4">
        <v>153</v>
      </c>
      <c r="T424" s="4">
        <v>83</v>
      </c>
      <c r="U424" s="4">
        <v>149</v>
      </c>
      <c r="V424" s="4">
        <v>44</v>
      </c>
      <c r="W424" s="4">
        <v>213</v>
      </c>
      <c r="X424" s="4">
        <v>251</v>
      </c>
      <c r="Y424" s="4">
        <v>338</v>
      </c>
      <c r="Z424" s="4">
        <v>277</v>
      </c>
      <c r="AA424" s="4">
        <v>66</v>
      </c>
      <c r="AB424" s="4">
        <v>213</v>
      </c>
      <c r="AC424" s="4">
        <v>277</v>
      </c>
      <c r="AD424" s="4">
        <v>72</v>
      </c>
      <c r="AE424" s="4">
        <v>425</v>
      </c>
      <c r="AF424" s="4">
        <v>53</v>
      </c>
      <c r="AG424" s="4">
        <v>266</v>
      </c>
      <c r="AH424" s="4">
        <v>199</v>
      </c>
      <c r="AI424" s="4">
        <v>489</v>
      </c>
      <c r="AJ424" s="4">
        <v>322</v>
      </c>
      <c r="AK424" s="4">
        <v>98</v>
      </c>
      <c r="AL424" s="4">
        <v>299</v>
      </c>
      <c r="AM424" s="4">
        <v>184</v>
      </c>
      <c r="AN424" s="4">
        <v>1951</v>
      </c>
      <c r="AO424" s="4">
        <v>339</v>
      </c>
      <c r="AP424" s="4">
        <v>29</v>
      </c>
      <c r="AQ424" s="4">
        <v>147</v>
      </c>
      <c r="AR424" s="4">
        <v>57</v>
      </c>
      <c r="AS424" s="4">
        <v>229</v>
      </c>
      <c r="AT424" s="4">
        <v>1289</v>
      </c>
      <c r="AU424" s="4">
        <v>396</v>
      </c>
      <c r="AV424" s="4">
        <v>42</v>
      </c>
      <c r="AW424" s="4">
        <v>420</v>
      </c>
      <c r="AX424" s="4">
        <v>0</v>
      </c>
      <c r="AY424" s="4">
        <v>38</v>
      </c>
      <c r="AZ424" s="4">
        <v>247</v>
      </c>
      <c r="BA424" s="4">
        <v>79</v>
      </c>
      <c r="BB424" s="4">
        <v>82</v>
      </c>
      <c r="BC424" s="4">
        <v>16</v>
      </c>
      <c r="BD424" s="4">
        <v>122</v>
      </c>
      <c r="BE424" s="4">
        <v>0</v>
      </c>
      <c r="BF424" s="4">
        <v>0</v>
      </c>
      <c r="BG424" s="4">
        <v>0</v>
      </c>
      <c r="BH424" s="4">
        <v>1</v>
      </c>
      <c r="BI424" s="4">
        <v>35</v>
      </c>
      <c r="BJ424" s="4">
        <v>1</v>
      </c>
      <c r="BK424" s="4">
        <v>6</v>
      </c>
      <c r="BL424" s="4">
        <v>2</v>
      </c>
      <c r="BM424" s="4">
        <v>0</v>
      </c>
      <c r="BN424" s="4">
        <v>0</v>
      </c>
      <c r="BO424" s="4">
        <f t="shared" si="314"/>
        <v>183</v>
      </c>
      <c r="BP424" s="4">
        <v>81</v>
      </c>
      <c r="BQ424" s="4">
        <f t="shared" si="315"/>
        <v>944</v>
      </c>
      <c r="BR424" s="27">
        <v>20631</v>
      </c>
      <c r="BS424" s="4">
        <f t="shared" si="335"/>
        <v>20631</v>
      </c>
      <c r="BT424" s="3">
        <v>0</v>
      </c>
      <c r="BU424" s="29">
        <v>42945</v>
      </c>
      <c r="BW424" s="4">
        <f t="shared" ref="BW424" si="493">SUM(BR413:BR424)</f>
        <v>188832</v>
      </c>
      <c r="BX424" s="22">
        <f t="shared" ref="BX424:BX425" si="494">(BW424/BW412)-1</f>
        <v>-7.363091821566814E-2</v>
      </c>
      <c r="BY424" s="202">
        <v>2040</v>
      </c>
      <c r="BZ424" s="202">
        <f t="shared" ref="BZ424:BZ425" si="495">BR424-BY424</f>
        <v>18591</v>
      </c>
      <c r="CA424" s="202">
        <f t="shared" ref="CA424:CA425" si="496">SUM(BZ413:BZ424)</f>
        <v>136058</v>
      </c>
      <c r="CD424" s="4">
        <f t="shared" ref="CD424:CD425" si="497">SUM(H413:H424)</f>
        <v>38901</v>
      </c>
      <c r="CE424" s="4">
        <f t="shared" ref="CE424:CE425" si="498">SUM(AN413:AN424)</f>
        <v>19419</v>
      </c>
      <c r="CF424" s="4">
        <f t="shared" ref="CF424:CF425" si="499">SUM(AT413:AT424)</f>
        <v>11115</v>
      </c>
      <c r="CG424" s="4">
        <f t="shared" ref="CG424:CG425" si="500">SUM(F413:F424)</f>
        <v>7923</v>
      </c>
      <c r="CH424" s="4">
        <f t="shared" ref="CH424:CH425" si="501">SUM(O413:O424)</f>
        <v>6429</v>
      </c>
      <c r="CZ424" s="70">
        <v>42917</v>
      </c>
      <c r="DA424" s="5">
        <f t="shared" si="481"/>
        <v>15978.138888888889</v>
      </c>
      <c r="DB424" s="5">
        <f t="shared" si="482"/>
        <v>15736</v>
      </c>
      <c r="DC424" s="72">
        <f t="shared" si="483"/>
        <v>20631</v>
      </c>
    </row>
    <row r="425" spans="2:107" x14ac:dyDescent="0.3">
      <c r="B425" s="46">
        <v>42948</v>
      </c>
      <c r="C425" t="s">
        <v>438</v>
      </c>
      <c r="D425" s="4">
        <v>111</v>
      </c>
      <c r="E425" s="4">
        <v>278</v>
      </c>
      <c r="F425" s="4">
        <v>738</v>
      </c>
      <c r="G425" s="4">
        <v>85</v>
      </c>
      <c r="H425" s="4">
        <v>3716</v>
      </c>
      <c r="I425" s="4">
        <v>555</v>
      </c>
      <c r="J425" s="4">
        <v>95</v>
      </c>
      <c r="K425" s="4">
        <v>25</v>
      </c>
      <c r="L425" s="4">
        <v>737</v>
      </c>
      <c r="M425" s="4">
        <v>329</v>
      </c>
      <c r="N425" s="4">
        <v>341</v>
      </c>
      <c r="O425" s="4">
        <v>627</v>
      </c>
      <c r="P425" s="4">
        <v>524</v>
      </c>
      <c r="Q425" s="4">
        <v>170</v>
      </c>
      <c r="R425" s="4">
        <v>92</v>
      </c>
      <c r="S425" s="4">
        <v>154</v>
      </c>
      <c r="T425" s="4">
        <v>82</v>
      </c>
      <c r="U425" s="4">
        <v>113</v>
      </c>
      <c r="V425" s="4">
        <v>35</v>
      </c>
      <c r="W425" s="4">
        <v>177</v>
      </c>
      <c r="X425" s="4">
        <v>227</v>
      </c>
      <c r="Y425" s="4">
        <v>252</v>
      </c>
      <c r="Z425" s="4">
        <v>245</v>
      </c>
      <c r="AA425" s="4">
        <v>51</v>
      </c>
      <c r="AB425" s="4">
        <v>214</v>
      </c>
      <c r="AC425" s="4">
        <v>267</v>
      </c>
      <c r="AD425" s="4">
        <v>80</v>
      </c>
      <c r="AE425" s="4">
        <v>368</v>
      </c>
      <c r="AF425" s="4">
        <v>44</v>
      </c>
      <c r="AG425" s="4">
        <v>247</v>
      </c>
      <c r="AH425" s="4">
        <v>156</v>
      </c>
      <c r="AI425" s="4">
        <v>415</v>
      </c>
      <c r="AJ425" s="4">
        <v>295</v>
      </c>
      <c r="AK425" s="4">
        <v>64</v>
      </c>
      <c r="AL425" s="4">
        <v>277</v>
      </c>
      <c r="AM425" s="4">
        <v>146</v>
      </c>
      <c r="AN425" s="4">
        <v>1724</v>
      </c>
      <c r="AO425" s="4">
        <v>260</v>
      </c>
      <c r="AP425" s="4">
        <v>28</v>
      </c>
      <c r="AQ425" s="4">
        <v>117</v>
      </c>
      <c r="AR425" s="4">
        <v>53</v>
      </c>
      <c r="AS425" s="4">
        <v>176</v>
      </c>
      <c r="AT425" s="4">
        <v>1084</v>
      </c>
      <c r="AU425" s="4">
        <v>292</v>
      </c>
      <c r="AV425" s="4">
        <v>30</v>
      </c>
      <c r="AW425" s="4">
        <v>386</v>
      </c>
      <c r="AX425" s="4">
        <v>3</v>
      </c>
      <c r="AY425" s="4">
        <v>24</v>
      </c>
      <c r="AZ425" s="4">
        <v>219</v>
      </c>
      <c r="BA425" s="4">
        <v>72</v>
      </c>
      <c r="BB425" s="4">
        <v>44</v>
      </c>
      <c r="BC425" s="4">
        <v>9</v>
      </c>
      <c r="BD425" s="4">
        <v>94</v>
      </c>
      <c r="BE425" s="4">
        <v>0</v>
      </c>
      <c r="BF425" s="4">
        <v>0</v>
      </c>
      <c r="BG425" s="4">
        <v>0</v>
      </c>
      <c r="BH425" s="4">
        <v>2</v>
      </c>
      <c r="BI425" s="4">
        <v>34</v>
      </c>
      <c r="BJ425" s="4">
        <v>0</v>
      </c>
      <c r="BK425" s="4">
        <v>5</v>
      </c>
      <c r="BL425" s="4">
        <v>0</v>
      </c>
      <c r="BM425" s="4">
        <v>0</v>
      </c>
      <c r="BN425" s="4">
        <v>0</v>
      </c>
      <c r="BO425" s="4">
        <f t="shared" si="314"/>
        <v>144</v>
      </c>
      <c r="BP425" s="4">
        <v>87</v>
      </c>
      <c r="BQ425" s="4">
        <f t="shared" si="315"/>
        <v>777</v>
      </c>
      <c r="BR425" s="27">
        <v>17852</v>
      </c>
      <c r="BS425" s="4">
        <f t="shared" ref="BS425:BS426" si="502">SUM(D425:BQ425)-BO425</f>
        <v>17852</v>
      </c>
      <c r="BT425" s="3">
        <v>0</v>
      </c>
      <c r="BU425" s="29">
        <v>42973</v>
      </c>
      <c r="BW425" s="4">
        <f t="shared" ref="BW425" si="503">SUM(BR414:BR425)</f>
        <v>188264</v>
      </c>
      <c r="BX425" s="22">
        <f t="shared" si="494"/>
        <v>-5.6935330361168157E-2</v>
      </c>
      <c r="BY425" s="202">
        <v>3911</v>
      </c>
      <c r="BZ425" s="202">
        <f t="shared" si="495"/>
        <v>13941</v>
      </c>
      <c r="CA425" s="202">
        <f t="shared" si="496"/>
        <v>145959</v>
      </c>
      <c r="CD425" s="4">
        <f t="shared" si="497"/>
        <v>38827</v>
      </c>
      <c r="CE425" s="4">
        <f t="shared" si="498"/>
        <v>19389</v>
      </c>
      <c r="CF425" s="4">
        <f t="shared" si="499"/>
        <v>11168</v>
      </c>
      <c r="CG425" s="4">
        <f t="shared" si="500"/>
        <v>7867</v>
      </c>
      <c r="CH425" s="4">
        <f t="shared" si="501"/>
        <v>6479</v>
      </c>
      <c r="CZ425" s="70">
        <v>42948</v>
      </c>
      <c r="DA425" s="5">
        <f t="shared" ref="DA425" si="504">AVERAGE(BS390:BS425)</f>
        <v>15911.611111111111</v>
      </c>
      <c r="DB425" s="5">
        <f t="shared" ref="DB425" si="505">AVERAGE(BS414:BS425)</f>
        <v>15688.666666666666</v>
      </c>
      <c r="DC425" s="72">
        <f t="shared" ref="DC425:DC427" si="506">BS425</f>
        <v>17852</v>
      </c>
    </row>
    <row r="426" spans="2:107" x14ac:dyDescent="0.3">
      <c r="B426" s="46">
        <v>42979</v>
      </c>
      <c r="C426" t="s">
        <v>439</v>
      </c>
      <c r="D426" s="4">
        <v>117</v>
      </c>
      <c r="E426" s="4">
        <v>451</v>
      </c>
      <c r="F426" s="4">
        <v>852</v>
      </c>
      <c r="G426" s="4">
        <v>93</v>
      </c>
      <c r="H426" s="4">
        <v>4458</v>
      </c>
      <c r="I426" s="4">
        <v>660</v>
      </c>
      <c r="J426" s="4">
        <v>111</v>
      </c>
      <c r="K426" s="4">
        <v>22</v>
      </c>
      <c r="L426" s="4">
        <v>859</v>
      </c>
      <c r="M426" s="4">
        <v>396</v>
      </c>
      <c r="N426" s="4">
        <v>378</v>
      </c>
      <c r="O426" s="4">
        <v>700</v>
      </c>
      <c r="P426" s="4">
        <v>596</v>
      </c>
      <c r="Q426" s="4">
        <v>200</v>
      </c>
      <c r="R426" s="4">
        <v>136</v>
      </c>
      <c r="S426" s="4">
        <v>114</v>
      </c>
      <c r="T426" s="4">
        <v>89</v>
      </c>
      <c r="U426" s="4">
        <v>123</v>
      </c>
      <c r="V426" s="4">
        <v>59</v>
      </c>
      <c r="W426" s="4">
        <v>186</v>
      </c>
      <c r="X426" s="4">
        <v>305</v>
      </c>
      <c r="Y426" s="4">
        <v>332</v>
      </c>
      <c r="Z426" s="4">
        <v>270</v>
      </c>
      <c r="AA426" s="4">
        <v>65</v>
      </c>
      <c r="AB426" s="4">
        <v>252</v>
      </c>
      <c r="AC426" s="4">
        <v>365</v>
      </c>
      <c r="AD426" s="4">
        <v>91</v>
      </c>
      <c r="AE426" s="4">
        <v>460</v>
      </c>
      <c r="AF426" s="4">
        <v>51</v>
      </c>
      <c r="AG426" s="4">
        <v>291</v>
      </c>
      <c r="AH426" s="4">
        <v>170</v>
      </c>
      <c r="AI426" s="4">
        <v>495</v>
      </c>
      <c r="AJ426" s="4">
        <v>371</v>
      </c>
      <c r="AK426" s="4">
        <v>106</v>
      </c>
      <c r="AL426" s="4">
        <v>241</v>
      </c>
      <c r="AM426" s="4">
        <v>182</v>
      </c>
      <c r="AN426" s="4">
        <v>2294</v>
      </c>
      <c r="AO426" s="4">
        <v>305</v>
      </c>
      <c r="AP426" s="4">
        <v>22</v>
      </c>
      <c r="AQ426" s="4">
        <v>162</v>
      </c>
      <c r="AR426" s="4">
        <v>78</v>
      </c>
      <c r="AS426" s="4">
        <v>236</v>
      </c>
      <c r="AT426" s="4">
        <v>1293</v>
      </c>
      <c r="AU426" s="4">
        <v>379</v>
      </c>
      <c r="AV426" s="4">
        <v>40</v>
      </c>
      <c r="AW426" s="4">
        <v>477</v>
      </c>
      <c r="AX426" s="4">
        <v>5</v>
      </c>
      <c r="AY426" s="4">
        <v>30</v>
      </c>
      <c r="AZ426" s="4">
        <v>223</v>
      </c>
      <c r="BA426" s="4">
        <v>100</v>
      </c>
      <c r="BB426" s="4">
        <v>69</v>
      </c>
      <c r="BC426" s="4">
        <v>13</v>
      </c>
      <c r="BD426" s="4">
        <v>119</v>
      </c>
      <c r="BE426" s="4">
        <v>0</v>
      </c>
      <c r="BF426" s="4">
        <v>0</v>
      </c>
      <c r="BG426" s="4">
        <v>0</v>
      </c>
      <c r="BH426" s="4">
        <v>0</v>
      </c>
      <c r="BI426" s="4">
        <v>35</v>
      </c>
      <c r="BJ426" s="4">
        <v>0</v>
      </c>
      <c r="BK426" s="4">
        <v>4</v>
      </c>
      <c r="BL426" s="4">
        <v>3</v>
      </c>
      <c r="BM426" s="4">
        <v>0</v>
      </c>
      <c r="BN426" s="4">
        <v>0</v>
      </c>
      <c r="BO426" s="4">
        <f t="shared" si="314"/>
        <v>174</v>
      </c>
      <c r="BP426" s="4">
        <v>115</v>
      </c>
      <c r="BQ426" s="4">
        <f t="shared" si="315"/>
        <v>1231</v>
      </c>
      <c r="BR426" s="27">
        <v>21880</v>
      </c>
      <c r="BS426" s="4">
        <f t="shared" si="502"/>
        <v>21880</v>
      </c>
      <c r="BT426" s="3">
        <v>0</v>
      </c>
      <c r="BU426" s="29">
        <v>43008</v>
      </c>
      <c r="BW426" s="4">
        <f t="shared" ref="BW426" si="507">SUM(BR415:BR426)</f>
        <v>192738</v>
      </c>
      <c r="BX426" s="22">
        <f t="shared" ref="BX426:BX427" si="508">(BW426/BW414)-1</f>
        <v>-3.4644762214820601E-2</v>
      </c>
      <c r="BY426" s="202">
        <v>3251</v>
      </c>
      <c r="BZ426" s="202">
        <f t="shared" ref="BZ426:BZ427" si="509">BR426-BY426</f>
        <v>18629</v>
      </c>
      <c r="CA426" s="202">
        <f t="shared" ref="CA426:CA427" si="510">SUM(BZ415:BZ426)</f>
        <v>150096</v>
      </c>
      <c r="CD426" s="4">
        <f t="shared" ref="CD426" si="511">SUM(H415:H426)</f>
        <v>39736</v>
      </c>
      <c r="CE426" s="4">
        <f t="shared" ref="CE426" si="512">SUM(AN415:AN426)</f>
        <v>19936</v>
      </c>
      <c r="CF426" s="4">
        <f t="shared" ref="CF426" si="513">SUM(AT415:AT426)</f>
        <v>11426</v>
      </c>
      <c r="CG426" s="4">
        <f t="shared" ref="CG426" si="514">SUM(F415:F426)</f>
        <v>7991</v>
      </c>
      <c r="CH426" s="4">
        <f t="shared" ref="CH426" si="515">SUM(O415:O426)</f>
        <v>6609</v>
      </c>
      <c r="CZ426" s="70">
        <v>42979</v>
      </c>
      <c r="DA426" s="5">
        <f t="shared" ref="DA426:DA427" si="516">AVERAGE(BS391:BS426)</f>
        <v>16055.916666666666</v>
      </c>
      <c r="DB426" s="5">
        <f t="shared" ref="DB426:DB427" si="517">AVERAGE(BS415:BS426)</f>
        <v>16061.5</v>
      </c>
      <c r="DC426" s="72">
        <f t="shared" si="506"/>
        <v>21880</v>
      </c>
    </row>
    <row r="427" spans="2:107" x14ac:dyDescent="0.3">
      <c r="B427" s="46">
        <v>43009</v>
      </c>
      <c r="C427" t="s">
        <v>440</v>
      </c>
      <c r="D427" s="4">
        <v>91</v>
      </c>
      <c r="E427" s="4">
        <v>352</v>
      </c>
      <c r="F427" s="4">
        <v>629</v>
      </c>
      <c r="G427" s="4">
        <v>67</v>
      </c>
      <c r="H427" s="4">
        <v>3340</v>
      </c>
      <c r="I427" s="4">
        <v>526</v>
      </c>
      <c r="J427" s="4">
        <v>85</v>
      </c>
      <c r="K427" s="4">
        <v>26</v>
      </c>
      <c r="L427" s="4">
        <v>646</v>
      </c>
      <c r="M427" s="4">
        <v>291</v>
      </c>
      <c r="N427" s="4">
        <v>273</v>
      </c>
      <c r="O427" s="4">
        <v>516</v>
      </c>
      <c r="P427" s="4">
        <v>429</v>
      </c>
      <c r="Q427" s="4">
        <v>156</v>
      </c>
      <c r="R427" s="4">
        <v>103</v>
      </c>
      <c r="S427" s="4">
        <v>108</v>
      </c>
      <c r="T427" s="4">
        <v>81</v>
      </c>
      <c r="U427" s="4">
        <v>89</v>
      </c>
      <c r="V427" s="4">
        <v>35</v>
      </c>
      <c r="W427" s="4">
        <v>144</v>
      </c>
      <c r="X427" s="4">
        <v>181</v>
      </c>
      <c r="Y427" s="4">
        <v>220</v>
      </c>
      <c r="Z427" s="4">
        <v>186</v>
      </c>
      <c r="AA427" s="4">
        <v>46</v>
      </c>
      <c r="AB427" s="4">
        <v>179</v>
      </c>
      <c r="AC427" s="4">
        <v>259</v>
      </c>
      <c r="AD427" s="4">
        <v>89</v>
      </c>
      <c r="AE427" s="4">
        <v>368</v>
      </c>
      <c r="AF427" s="4">
        <v>41</v>
      </c>
      <c r="AG427" s="4">
        <v>173</v>
      </c>
      <c r="AH427" s="4">
        <v>134</v>
      </c>
      <c r="AI427" s="4">
        <v>369</v>
      </c>
      <c r="AJ427" s="4">
        <v>268</v>
      </c>
      <c r="AK427" s="4">
        <v>87</v>
      </c>
      <c r="AL427" s="4">
        <v>216</v>
      </c>
      <c r="AM427" s="4">
        <v>127</v>
      </c>
      <c r="AN427" s="4">
        <v>1967</v>
      </c>
      <c r="AO427" s="4">
        <v>244</v>
      </c>
      <c r="AP427" s="4">
        <v>27</v>
      </c>
      <c r="AQ427" s="4">
        <v>142</v>
      </c>
      <c r="AR427" s="4">
        <v>58</v>
      </c>
      <c r="AS427" s="4">
        <v>179</v>
      </c>
      <c r="AT427" s="4">
        <v>949</v>
      </c>
      <c r="AU427" s="4">
        <v>303</v>
      </c>
      <c r="AV427" s="4">
        <v>27</v>
      </c>
      <c r="AW427" s="4">
        <v>311</v>
      </c>
      <c r="AX427" s="4">
        <v>2</v>
      </c>
      <c r="AY427" s="4">
        <v>29</v>
      </c>
      <c r="AZ427" s="4">
        <v>155</v>
      </c>
      <c r="BA427" s="4">
        <v>62</v>
      </c>
      <c r="BB427" s="4">
        <v>47</v>
      </c>
      <c r="BC427" s="4">
        <v>8</v>
      </c>
      <c r="BD427" s="4">
        <v>100</v>
      </c>
      <c r="BE427" s="4">
        <v>0</v>
      </c>
      <c r="BF427" s="4">
        <v>0</v>
      </c>
      <c r="BG427" s="4">
        <v>1</v>
      </c>
      <c r="BH427" s="4">
        <v>0</v>
      </c>
      <c r="BI427" s="4">
        <v>30</v>
      </c>
      <c r="BJ427" s="4">
        <v>0</v>
      </c>
      <c r="BK427" s="4">
        <v>9</v>
      </c>
      <c r="BL427" s="4">
        <v>1</v>
      </c>
      <c r="BM427" s="4">
        <v>0</v>
      </c>
      <c r="BN427" s="4">
        <v>0</v>
      </c>
      <c r="BO427" s="4">
        <f t="shared" si="314"/>
        <v>149</v>
      </c>
      <c r="BP427" s="4">
        <v>87</v>
      </c>
      <c r="BQ427" s="4">
        <f t="shared" si="315"/>
        <v>955</v>
      </c>
      <c r="BR427" s="27">
        <v>16623</v>
      </c>
      <c r="BS427" s="4">
        <f t="shared" ref="BS427" si="518">SUM(D427:BQ427)-BO427</f>
        <v>16623</v>
      </c>
      <c r="BT427" s="3">
        <v>0</v>
      </c>
      <c r="BU427" s="29">
        <v>43036</v>
      </c>
      <c r="BW427" s="4">
        <f t="shared" ref="BW427" si="519">SUM(BR416:BR427)</f>
        <v>186856</v>
      </c>
      <c r="BX427" s="22">
        <f t="shared" si="508"/>
        <v>-7.1204537207787966E-2</v>
      </c>
      <c r="BY427" s="202">
        <v>6073</v>
      </c>
      <c r="BZ427" s="202">
        <f t="shared" si="509"/>
        <v>10550</v>
      </c>
      <c r="CA427" s="202">
        <f t="shared" si="510"/>
        <v>142994</v>
      </c>
      <c r="CD427" s="4">
        <f t="shared" ref="CD427" si="520">SUM(H416:H427)</f>
        <v>38576</v>
      </c>
      <c r="CE427" s="4">
        <f t="shared" ref="CE427" si="521">SUM(AN416:AN427)</f>
        <v>19547</v>
      </c>
      <c r="CF427" s="4">
        <f t="shared" ref="CF427" si="522">SUM(AT416:AT427)</f>
        <v>11041</v>
      </c>
      <c r="CG427" s="4">
        <f t="shared" ref="CG427" si="523">SUM(F416:F427)</f>
        <v>7708</v>
      </c>
      <c r="CH427" s="4">
        <f t="shared" ref="CH427" si="524">SUM(O416:O427)</f>
        <v>6315</v>
      </c>
      <c r="CZ427" s="70">
        <v>43009</v>
      </c>
      <c r="DA427" s="5">
        <f t="shared" si="516"/>
        <v>16112.194444444445</v>
      </c>
      <c r="DB427" s="5">
        <f t="shared" si="517"/>
        <v>15571.333333333334</v>
      </c>
      <c r="DC427" s="72">
        <f t="shared" si="506"/>
        <v>16623</v>
      </c>
    </row>
    <row r="428" spans="2:107" x14ac:dyDescent="0.3">
      <c r="B428" s="46">
        <v>43040</v>
      </c>
      <c r="C428" t="s">
        <v>441</v>
      </c>
      <c r="D428" s="4">
        <v>66</v>
      </c>
      <c r="E428" s="4">
        <v>376</v>
      </c>
      <c r="F428" s="4">
        <v>553</v>
      </c>
      <c r="G428" s="4">
        <v>63</v>
      </c>
      <c r="H428" s="4">
        <v>3047</v>
      </c>
      <c r="I428" s="4">
        <v>502</v>
      </c>
      <c r="J428" s="4">
        <v>61</v>
      </c>
      <c r="K428" s="4">
        <v>24</v>
      </c>
      <c r="L428" s="4">
        <v>624</v>
      </c>
      <c r="M428" s="4">
        <v>294</v>
      </c>
      <c r="N428" s="4">
        <v>299</v>
      </c>
      <c r="O428" s="4">
        <v>471</v>
      </c>
      <c r="P428" s="4">
        <v>339</v>
      </c>
      <c r="Q428" s="4">
        <v>125</v>
      </c>
      <c r="R428" s="4">
        <v>68</v>
      </c>
      <c r="S428" s="4">
        <v>96</v>
      </c>
      <c r="T428" s="4">
        <v>62</v>
      </c>
      <c r="U428" s="4">
        <v>82</v>
      </c>
      <c r="V428" s="4">
        <v>37</v>
      </c>
      <c r="W428" s="4">
        <v>142</v>
      </c>
      <c r="X428" s="4">
        <v>142</v>
      </c>
      <c r="Y428" s="4">
        <v>172</v>
      </c>
      <c r="Z428" s="4">
        <v>179</v>
      </c>
      <c r="AA428" s="4">
        <v>43</v>
      </c>
      <c r="AB428" s="4">
        <v>158</v>
      </c>
      <c r="AC428" s="4">
        <v>239</v>
      </c>
      <c r="AD428" s="4">
        <v>48</v>
      </c>
      <c r="AE428" s="4">
        <v>305</v>
      </c>
      <c r="AF428" s="4">
        <v>41</v>
      </c>
      <c r="AG428" s="4">
        <v>130</v>
      </c>
      <c r="AH428" s="4">
        <v>146</v>
      </c>
      <c r="AI428" s="4">
        <v>332</v>
      </c>
      <c r="AJ428" s="4">
        <v>225</v>
      </c>
      <c r="AK428" s="4">
        <v>65</v>
      </c>
      <c r="AL428" s="4">
        <v>210</v>
      </c>
      <c r="AM428" s="4">
        <v>121</v>
      </c>
      <c r="AN428" s="4">
        <v>1687</v>
      </c>
      <c r="AO428" s="4">
        <v>226</v>
      </c>
      <c r="AP428" s="4">
        <v>20</v>
      </c>
      <c r="AQ428" s="4">
        <v>127</v>
      </c>
      <c r="AR428" s="4">
        <v>27</v>
      </c>
      <c r="AS428" s="4">
        <v>136</v>
      </c>
      <c r="AT428" s="4">
        <v>804</v>
      </c>
      <c r="AU428" s="4">
        <v>249</v>
      </c>
      <c r="AV428" s="4">
        <v>19</v>
      </c>
      <c r="AW428" s="4">
        <v>258</v>
      </c>
      <c r="AX428" s="4">
        <v>1</v>
      </c>
      <c r="AY428" s="4">
        <v>18</v>
      </c>
      <c r="AZ428" s="4">
        <v>159</v>
      </c>
      <c r="BA428" s="4">
        <v>64</v>
      </c>
      <c r="BB428" s="4">
        <v>44</v>
      </c>
      <c r="BC428" s="4">
        <v>7</v>
      </c>
      <c r="BD428" s="4">
        <v>99</v>
      </c>
      <c r="BE428" s="4">
        <v>0</v>
      </c>
      <c r="BF428" s="4">
        <v>0</v>
      </c>
      <c r="BG428" s="4">
        <v>2</v>
      </c>
      <c r="BH428" s="4">
        <v>0</v>
      </c>
      <c r="BI428" s="4">
        <v>34</v>
      </c>
      <c r="BJ428" s="4">
        <v>0</v>
      </c>
      <c r="BK428" s="4">
        <v>6</v>
      </c>
      <c r="BL428" s="4">
        <v>1</v>
      </c>
      <c r="BM428" s="4">
        <v>0</v>
      </c>
      <c r="BN428" s="4">
        <v>0</v>
      </c>
      <c r="BO428" s="4">
        <f t="shared" si="314"/>
        <v>149</v>
      </c>
      <c r="BP428" s="4">
        <v>87</v>
      </c>
      <c r="BQ428" s="4">
        <f t="shared" si="315"/>
        <v>923</v>
      </c>
      <c r="BR428" s="27">
        <v>14885</v>
      </c>
      <c r="BS428" s="4">
        <f t="shared" ref="BS428" si="525">SUM(D428:BQ428)-BO428</f>
        <v>14885</v>
      </c>
      <c r="BT428" s="3">
        <v>0</v>
      </c>
      <c r="BU428" s="29">
        <v>43064</v>
      </c>
      <c r="BW428" s="4">
        <f t="shared" ref="BW428" si="526">SUM(BR417:BR428)</f>
        <v>189537</v>
      </c>
      <c r="BX428" s="22">
        <f t="shared" ref="BX428" si="527">(BW428/BW416)-1</f>
        <v>-5.178399903946207E-2</v>
      </c>
      <c r="BY428" s="202">
        <v>4281</v>
      </c>
      <c r="BZ428" s="202">
        <f t="shared" ref="BZ428" si="528">BR428-BY428</f>
        <v>10604</v>
      </c>
      <c r="CA428" s="202">
        <f t="shared" ref="CA428" si="529">SUM(BZ417:BZ428)</f>
        <v>143476</v>
      </c>
      <c r="CD428" s="4">
        <f t="shared" ref="CD428" si="530">SUM(H417:H428)</f>
        <v>39108</v>
      </c>
      <c r="CE428" s="4">
        <f t="shared" ref="CE428" si="531">SUM(AN417:AN428)</f>
        <v>20013</v>
      </c>
      <c r="CF428" s="4">
        <f t="shared" ref="CF428" si="532">SUM(AT417:AT428)</f>
        <v>11158</v>
      </c>
      <c r="CG428" s="4">
        <f t="shared" ref="CG428" si="533">SUM(F417:F428)</f>
        <v>7746</v>
      </c>
      <c r="CH428" s="4">
        <f t="shared" ref="CH428" si="534">SUM(O417:O428)</f>
        <v>6381</v>
      </c>
      <c r="CZ428" s="70">
        <v>43040</v>
      </c>
      <c r="DA428" s="5">
        <f t="shared" ref="DA428" si="535">AVERAGE(BS393:BS428)</f>
        <v>16114.055555555555</v>
      </c>
      <c r="DB428" s="5">
        <f t="shared" ref="DB428" si="536">AVERAGE(BS417:BS428)</f>
        <v>15794.75</v>
      </c>
      <c r="DC428" s="72">
        <f t="shared" ref="DC428" si="537">BS428</f>
        <v>14885</v>
      </c>
    </row>
    <row r="429" spans="2:107" x14ac:dyDescent="0.3">
      <c r="B429" s="46">
        <v>43070</v>
      </c>
      <c r="C429" t="s">
        <v>442</v>
      </c>
      <c r="D429" s="4">
        <v>64</v>
      </c>
      <c r="E429" s="4">
        <v>308</v>
      </c>
      <c r="F429" s="4">
        <v>590</v>
      </c>
      <c r="G429" s="4">
        <v>87</v>
      </c>
      <c r="H429" s="4">
        <v>3183</v>
      </c>
      <c r="I429" s="4">
        <v>422</v>
      </c>
      <c r="J429" s="4">
        <v>74</v>
      </c>
      <c r="K429" s="4">
        <v>16</v>
      </c>
      <c r="L429" s="4">
        <v>631</v>
      </c>
      <c r="M429" s="4">
        <v>289</v>
      </c>
      <c r="N429" s="4">
        <v>294</v>
      </c>
      <c r="O429" s="4">
        <v>520</v>
      </c>
      <c r="P429" s="4">
        <v>369</v>
      </c>
      <c r="Q429" s="4">
        <v>131</v>
      </c>
      <c r="R429" s="4">
        <v>94</v>
      </c>
      <c r="S429" s="4">
        <v>94</v>
      </c>
      <c r="T429" s="4">
        <v>75</v>
      </c>
      <c r="U429" s="4">
        <v>99</v>
      </c>
      <c r="V429" s="4">
        <v>29</v>
      </c>
      <c r="W429" s="4">
        <v>124</v>
      </c>
      <c r="X429" s="4">
        <v>178</v>
      </c>
      <c r="Y429" s="4">
        <v>175</v>
      </c>
      <c r="Z429" s="4">
        <v>181</v>
      </c>
      <c r="AA429" s="4">
        <v>42</v>
      </c>
      <c r="AB429" s="4">
        <v>149</v>
      </c>
      <c r="AC429" s="4">
        <v>269</v>
      </c>
      <c r="AD429" s="4">
        <v>67</v>
      </c>
      <c r="AE429" s="4">
        <v>313</v>
      </c>
      <c r="AF429" s="4">
        <v>43</v>
      </c>
      <c r="AG429" s="4">
        <v>153</v>
      </c>
      <c r="AH429" s="4">
        <v>146</v>
      </c>
      <c r="AI429" s="4">
        <v>358</v>
      </c>
      <c r="AJ429" s="4">
        <v>245</v>
      </c>
      <c r="AK429" s="4">
        <v>81</v>
      </c>
      <c r="AL429" s="4">
        <v>189</v>
      </c>
      <c r="AM429" s="4">
        <v>143</v>
      </c>
      <c r="AN429" s="4">
        <v>1735</v>
      </c>
      <c r="AO429" s="4">
        <v>175</v>
      </c>
      <c r="AP429" s="4">
        <v>9</v>
      </c>
      <c r="AQ429" s="4">
        <v>128</v>
      </c>
      <c r="AR429" s="4">
        <v>46</v>
      </c>
      <c r="AS429" s="4">
        <v>133</v>
      </c>
      <c r="AT429" s="4">
        <v>880</v>
      </c>
      <c r="AU429" s="4">
        <v>277</v>
      </c>
      <c r="AV429" s="4">
        <v>23</v>
      </c>
      <c r="AW429" s="4">
        <v>285</v>
      </c>
      <c r="AX429" s="4">
        <v>1</v>
      </c>
      <c r="AY429" s="4">
        <v>21</v>
      </c>
      <c r="AZ429" s="4">
        <v>146</v>
      </c>
      <c r="BA429" s="4">
        <v>51</v>
      </c>
      <c r="BB429" s="4">
        <v>42</v>
      </c>
      <c r="BC429" s="4">
        <v>14</v>
      </c>
      <c r="BD429" s="4">
        <v>87</v>
      </c>
      <c r="BE429" s="4">
        <v>0</v>
      </c>
      <c r="BF429" s="4">
        <v>0</v>
      </c>
      <c r="BG429" s="4">
        <v>0</v>
      </c>
      <c r="BH429" s="4">
        <v>0</v>
      </c>
      <c r="BI429" s="4">
        <v>33</v>
      </c>
      <c r="BJ429" s="4">
        <v>2</v>
      </c>
      <c r="BK429" s="4">
        <v>7</v>
      </c>
      <c r="BL429" s="4">
        <v>0</v>
      </c>
      <c r="BM429" s="4">
        <v>1</v>
      </c>
      <c r="BN429" s="4">
        <v>0</v>
      </c>
      <c r="BO429" s="4">
        <f t="shared" si="314"/>
        <v>144</v>
      </c>
      <c r="BP429" s="4">
        <v>88</v>
      </c>
      <c r="BQ429" s="4">
        <f t="shared" si="315"/>
        <v>910</v>
      </c>
      <c r="BR429" s="27">
        <v>15319</v>
      </c>
      <c r="BS429" s="4">
        <f t="shared" ref="BS429:BS437" si="538">SUM(D429:BQ429)-BO429</f>
        <v>15319</v>
      </c>
      <c r="BT429" s="3">
        <v>0</v>
      </c>
      <c r="BU429" s="29">
        <v>43099</v>
      </c>
      <c r="BW429" s="4">
        <f t="shared" ref="BW429" si="539">SUM(BR418:BR429)</f>
        <v>190341</v>
      </c>
      <c r="BX429" s="22">
        <f t="shared" ref="BX429" si="540">(BW429/BW417)-1</f>
        <v>-5.9133778867446973E-2</v>
      </c>
      <c r="BY429" s="202">
        <v>5170</v>
      </c>
      <c r="BZ429" s="202">
        <f t="shared" ref="BZ429" si="541">BR429-BY429</f>
        <v>10149</v>
      </c>
      <c r="CA429" s="202">
        <f t="shared" ref="CA429" si="542">SUM(BZ418:BZ429)</f>
        <v>144813</v>
      </c>
      <c r="CD429" s="4">
        <f t="shared" ref="CD429" si="543">SUM(H418:H429)</f>
        <v>39359</v>
      </c>
      <c r="CE429" s="4">
        <f t="shared" ref="CE429" si="544">SUM(AN418:AN429)</f>
        <v>20202</v>
      </c>
      <c r="CF429" s="4">
        <f t="shared" ref="CF429" si="545">SUM(AT418:AT429)</f>
        <v>11185</v>
      </c>
      <c r="CG429" s="4">
        <f t="shared" ref="CG429" si="546">SUM(F418:F429)</f>
        <v>7743</v>
      </c>
      <c r="CH429" s="4">
        <f t="shared" ref="CH429" si="547">SUM(O418:O429)</f>
        <v>6366</v>
      </c>
      <c r="CZ429" s="70">
        <v>43070</v>
      </c>
      <c r="DA429" s="5">
        <f t="shared" ref="DA429" si="548">AVERAGE(BS394:BS429)</f>
        <v>16234.444444444445</v>
      </c>
      <c r="DB429" s="5">
        <f t="shared" ref="DB429" si="549">AVERAGE(BS418:BS429)</f>
        <v>15861.75</v>
      </c>
      <c r="DC429" s="72">
        <f t="shared" ref="DC429" si="550">BS429</f>
        <v>15319</v>
      </c>
    </row>
    <row r="430" spans="2:107" x14ac:dyDescent="0.3">
      <c r="B430" s="46">
        <v>43101</v>
      </c>
      <c r="C430" t="s">
        <v>443</v>
      </c>
      <c r="D430" s="4">
        <v>68</v>
      </c>
      <c r="E430" s="4">
        <v>257</v>
      </c>
      <c r="F430" s="4">
        <v>545</v>
      </c>
      <c r="G430" s="4">
        <v>65</v>
      </c>
      <c r="H430" s="4">
        <v>2785</v>
      </c>
      <c r="I430" s="4">
        <v>407</v>
      </c>
      <c r="J430" s="4">
        <v>51</v>
      </c>
      <c r="K430" s="4">
        <v>18</v>
      </c>
      <c r="L430" s="4">
        <v>510</v>
      </c>
      <c r="M430" s="4">
        <v>265</v>
      </c>
      <c r="N430" s="4">
        <v>216</v>
      </c>
      <c r="O430" s="4">
        <v>456</v>
      </c>
      <c r="P430" s="4">
        <v>323</v>
      </c>
      <c r="Q430" s="4">
        <v>109</v>
      </c>
      <c r="R430" s="4">
        <v>70</v>
      </c>
      <c r="S430" s="4">
        <v>90</v>
      </c>
      <c r="T430" s="4">
        <v>48</v>
      </c>
      <c r="U430" s="4">
        <v>77</v>
      </c>
      <c r="V430" s="4">
        <v>28</v>
      </c>
      <c r="W430" s="4">
        <v>117</v>
      </c>
      <c r="X430" s="4">
        <v>142</v>
      </c>
      <c r="Y430" s="4">
        <v>200</v>
      </c>
      <c r="Z430" s="4">
        <v>172</v>
      </c>
      <c r="AA430" s="4">
        <v>37</v>
      </c>
      <c r="AB430" s="4">
        <v>147</v>
      </c>
      <c r="AC430" s="4">
        <v>211</v>
      </c>
      <c r="AD430" s="4">
        <v>56</v>
      </c>
      <c r="AE430" s="4">
        <v>294</v>
      </c>
      <c r="AF430" s="4">
        <v>45</v>
      </c>
      <c r="AG430" s="4">
        <v>127</v>
      </c>
      <c r="AH430" s="4">
        <v>131</v>
      </c>
      <c r="AI430" s="4">
        <v>283</v>
      </c>
      <c r="AJ430" s="4">
        <v>197</v>
      </c>
      <c r="AK430" s="4">
        <v>59</v>
      </c>
      <c r="AL430" s="4">
        <v>174</v>
      </c>
      <c r="AM430" s="4">
        <v>113</v>
      </c>
      <c r="AN430" s="4">
        <v>1544</v>
      </c>
      <c r="AO430" s="4">
        <v>204</v>
      </c>
      <c r="AP430" s="4">
        <v>15</v>
      </c>
      <c r="AQ430" s="4">
        <v>85</v>
      </c>
      <c r="AR430" s="4">
        <v>47</v>
      </c>
      <c r="AS430" s="4">
        <v>146</v>
      </c>
      <c r="AT430" s="4">
        <v>726</v>
      </c>
      <c r="AU430" s="4">
        <v>234</v>
      </c>
      <c r="AV430" s="4">
        <v>14</v>
      </c>
      <c r="AW430" s="4">
        <v>209</v>
      </c>
      <c r="AX430" s="4">
        <v>2</v>
      </c>
      <c r="AY430" s="4">
        <v>12</v>
      </c>
      <c r="AZ430" s="4">
        <v>132</v>
      </c>
      <c r="BA430" s="4">
        <v>54</v>
      </c>
      <c r="BB430" s="4">
        <v>37</v>
      </c>
      <c r="BC430" s="4">
        <v>8</v>
      </c>
      <c r="BD430" s="4">
        <v>74</v>
      </c>
      <c r="BE430" s="4">
        <v>0</v>
      </c>
      <c r="BF430" s="4">
        <v>0</v>
      </c>
      <c r="BG430" s="4">
        <v>0</v>
      </c>
      <c r="BH430" s="4">
        <v>0</v>
      </c>
      <c r="BI430" s="4">
        <v>21</v>
      </c>
      <c r="BJ430" s="4">
        <v>0</v>
      </c>
      <c r="BK430" s="4">
        <v>8</v>
      </c>
      <c r="BL430" s="4">
        <v>1</v>
      </c>
      <c r="BM430" s="4">
        <v>0</v>
      </c>
      <c r="BN430" s="4">
        <v>0</v>
      </c>
      <c r="BO430" s="4">
        <f t="shared" si="314"/>
        <v>112</v>
      </c>
      <c r="BP430" s="4">
        <v>79</v>
      </c>
      <c r="BQ430" s="4">
        <f t="shared" si="315"/>
        <v>757</v>
      </c>
      <c r="BR430" s="27">
        <v>13302</v>
      </c>
      <c r="BS430" s="4">
        <f t="shared" si="538"/>
        <v>13302</v>
      </c>
      <c r="BT430" s="3">
        <v>0</v>
      </c>
      <c r="BU430" s="29">
        <v>43127</v>
      </c>
      <c r="BW430" s="4">
        <f t="shared" ref="BW430" si="551">SUM(BR419:BR430)</f>
        <v>190670</v>
      </c>
      <c r="BX430" s="22">
        <f t="shared" ref="BX430" si="552">(BW430/BW418)-1</f>
        <v>-3.6908327735039936E-2</v>
      </c>
      <c r="BY430" s="202">
        <v>3566</v>
      </c>
      <c r="BZ430" s="202">
        <f t="shared" ref="BZ430" si="553">BR430-BY430</f>
        <v>9736</v>
      </c>
      <c r="CA430" s="202">
        <f t="shared" ref="CA430" si="554">SUM(BZ419:BZ430)</f>
        <v>146265</v>
      </c>
      <c r="CD430" s="4">
        <f t="shared" ref="CD430" si="555">SUM(H419:H430)</f>
        <v>39420</v>
      </c>
      <c r="CE430" s="4">
        <f t="shared" ref="CE430" si="556">SUM(AN419:AN430)</f>
        <v>20362</v>
      </c>
      <c r="CF430" s="4">
        <f t="shared" ref="CF430" si="557">SUM(AT419:AT430)</f>
        <v>11118</v>
      </c>
      <c r="CG430" s="4">
        <f t="shared" ref="CG430" si="558">SUM(F419:F430)</f>
        <v>7736</v>
      </c>
      <c r="CH430" s="4">
        <f t="shared" ref="CH430" si="559">SUM(O419:O430)</f>
        <v>6380</v>
      </c>
      <c r="CZ430" s="70">
        <v>43101</v>
      </c>
      <c r="DA430" s="5">
        <f t="shared" ref="DA430" si="560">AVERAGE(BS395:BS430)</f>
        <v>16160.527777777777</v>
      </c>
      <c r="DB430" s="5">
        <f t="shared" ref="DB430" si="561">AVERAGE(BS419:BS430)</f>
        <v>15889.166666666666</v>
      </c>
      <c r="DC430" s="72">
        <f t="shared" ref="DC430" si="562">BS430</f>
        <v>13302</v>
      </c>
    </row>
    <row r="431" spans="2:107" x14ac:dyDescent="0.3">
      <c r="B431" s="46">
        <v>43132</v>
      </c>
      <c r="C431" t="s">
        <v>444</v>
      </c>
      <c r="D431" s="4">
        <v>89</v>
      </c>
      <c r="E431" s="4">
        <v>268</v>
      </c>
      <c r="F431" s="4">
        <v>520</v>
      </c>
      <c r="G431" s="4">
        <v>77</v>
      </c>
      <c r="H431" s="4">
        <v>2590</v>
      </c>
      <c r="I431" s="4">
        <v>354</v>
      </c>
      <c r="J431" s="4">
        <v>54</v>
      </c>
      <c r="K431" s="4">
        <v>14</v>
      </c>
      <c r="L431" s="4">
        <v>484</v>
      </c>
      <c r="M431" s="4">
        <v>240</v>
      </c>
      <c r="N431" s="4">
        <v>211</v>
      </c>
      <c r="O431" s="4">
        <v>464</v>
      </c>
      <c r="P431" s="4">
        <v>286</v>
      </c>
      <c r="Q431" s="4">
        <v>93</v>
      </c>
      <c r="R431" s="4">
        <v>60</v>
      </c>
      <c r="S431" s="4">
        <v>80</v>
      </c>
      <c r="T431" s="4">
        <v>49</v>
      </c>
      <c r="U431" s="4">
        <v>70</v>
      </c>
      <c r="V431" s="4">
        <v>30</v>
      </c>
      <c r="W431" s="4">
        <v>91</v>
      </c>
      <c r="X431" s="4">
        <v>132</v>
      </c>
      <c r="Y431" s="4">
        <v>158</v>
      </c>
      <c r="Z431" s="4">
        <v>147</v>
      </c>
      <c r="AA431" s="4">
        <v>40</v>
      </c>
      <c r="AB431" s="4">
        <v>137</v>
      </c>
      <c r="AC431" s="4">
        <v>213</v>
      </c>
      <c r="AD431" s="4">
        <v>47</v>
      </c>
      <c r="AE431" s="4">
        <v>222</v>
      </c>
      <c r="AF431" s="4">
        <v>28</v>
      </c>
      <c r="AG431" s="4">
        <v>123</v>
      </c>
      <c r="AH431" s="4">
        <v>105</v>
      </c>
      <c r="AI431" s="4">
        <v>274</v>
      </c>
      <c r="AJ431" s="4">
        <v>208</v>
      </c>
      <c r="AK431" s="4">
        <v>65</v>
      </c>
      <c r="AL431" s="4">
        <v>167</v>
      </c>
      <c r="AM431" s="4">
        <v>90</v>
      </c>
      <c r="AN431" s="4">
        <v>1444</v>
      </c>
      <c r="AO431" s="4">
        <v>157</v>
      </c>
      <c r="AP431" s="4">
        <v>14</v>
      </c>
      <c r="AQ431" s="4">
        <v>105</v>
      </c>
      <c r="AR431" s="4">
        <v>37</v>
      </c>
      <c r="AS431" s="4">
        <v>148</v>
      </c>
      <c r="AT431" s="4">
        <v>728</v>
      </c>
      <c r="AU431" s="4">
        <v>186</v>
      </c>
      <c r="AV431" s="4">
        <v>19</v>
      </c>
      <c r="AW431" s="4">
        <v>190</v>
      </c>
      <c r="AX431" s="4">
        <v>0</v>
      </c>
      <c r="AY431" s="4">
        <v>14</v>
      </c>
      <c r="AZ431" s="4">
        <v>131</v>
      </c>
      <c r="BA431" s="4">
        <v>44</v>
      </c>
      <c r="BB431" s="4">
        <v>26</v>
      </c>
      <c r="BC431" s="4">
        <v>13</v>
      </c>
      <c r="BD431" s="4">
        <v>74</v>
      </c>
      <c r="BE431" s="4">
        <v>0</v>
      </c>
      <c r="BF431" s="4">
        <v>0</v>
      </c>
      <c r="BG431" s="4">
        <v>0</v>
      </c>
      <c r="BH431" s="4">
        <v>1</v>
      </c>
      <c r="BI431" s="4">
        <v>27</v>
      </c>
      <c r="BJ431" s="4">
        <v>0</v>
      </c>
      <c r="BK431" s="4">
        <v>5</v>
      </c>
      <c r="BL431" s="4">
        <v>1</v>
      </c>
      <c r="BM431" s="4">
        <v>0</v>
      </c>
      <c r="BN431" s="4">
        <v>0</v>
      </c>
      <c r="BO431" s="4">
        <f t="shared" si="314"/>
        <v>121</v>
      </c>
      <c r="BP431" s="4">
        <v>58</v>
      </c>
      <c r="BQ431" s="4">
        <f t="shared" si="315"/>
        <v>686</v>
      </c>
      <c r="BR431" s="27">
        <v>12388</v>
      </c>
      <c r="BS431" s="4">
        <f t="shared" si="538"/>
        <v>12388</v>
      </c>
      <c r="BT431" s="3">
        <v>0</v>
      </c>
      <c r="BU431" s="29">
        <v>43155</v>
      </c>
      <c r="BW431" s="4">
        <f t="shared" ref="BW431" si="563">SUM(BR420:BR431)</f>
        <v>190645</v>
      </c>
      <c r="BX431" s="22">
        <f t="shared" ref="BX431" si="564">(BW431/BW419)-1</f>
        <v>-2.6770262750843599E-2</v>
      </c>
      <c r="BY431" s="202">
        <v>3655</v>
      </c>
      <c r="BZ431" s="202">
        <f t="shared" ref="BZ431" si="565">BR431-BY431</f>
        <v>8733</v>
      </c>
      <c r="CA431" s="202">
        <f t="shared" ref="CA431" si="566">SUM(BZ420:BZ431)</f>
        <v>147250</v>
      </c>
      <c r="CD431" s="4">
        <f t="shared" ref="CD431:CD436" si="567">SUM(H420:H431)</f>
        <v>39440</v>
      </c>
      <c r="CE431" s="4">
        <f t="shared" ref="CE431" si="568">SUM(AN420:AN431)</f>
        <v>20476</v>
      </c>
      <c r="CF431" s="4">
        <f t="shared" ref="CF431" si="569">SUM(AT420:AT431)</f>
        <v>11128</v>
      </c>
      <c r="CG431" s="4">
        <f t="shared" ref="CG431" si="570">SUM(F420:F431)</f>
        <v>7741</v>
      </c>
      <c r="CH431" s="4">
        <f t="shared" ref="CH431" si="571">SUM(O420:O431)</f>
        <v>6407</v>
      </c>
      <c r="CZ431" s="70">
        <v>43132</v>
      </c>
      <c r="DA431" s="5">
        <f t="shared" ref="DA431" si="572">AVERAGE(BS396:BS431)</f>
        <v>16131.666666666666</v>
      </c>
      <c r="DB431" s="5">
        <f t="shared" ref="DB431" si="573">AVERAGE(BS420:BS431)</f>
        <v>15887.083333333334</v>
      </c>
      <c r="DC431" s="72">
        <f t="shared" ref="DC431:DC438" si="574">BS431</f>
        <v>12388</v>
      </c>
    </row>
    <row r="432" spans="2:107" x14ac:dyDescent="0.3">
      <c r="B432" s="46">
        <v>43160</v>
      </c>
      <c r="C432" t="s">
        <v>445</v>
      </c>
      <c r="D432" s="4">
        <v>107</v>
      </c>
      <c r="E432" s="4">
        <v>343</v>
      </c>
      <c r="F432" s="4">
        <v>654</v>
      </c>
      <c r="G432" s="4">
        <v>95</v>
      </c>
      <c r="H432" s="4">
        <v>3712</v>
      </c>
      <c r="I432" s="4">
        <v>552</v>
      </c>
      <c r="J432" s="4">
        <v>83</v>
      </c>
      <c r="K432" s="4">
        <v>20</v>
      </c>
      <c r="L432" s="4">
        <v>726</v>
      </c>
      <c r="M432" s="4">
        <v>340</v>
      </c>
      <c r="N432" s="4">
        <v>347</v>
      </c>
      <c r="O432" s="4">
        <v>691</v>
      </c>
      <c r="P432" s="4">
        <v>405</v>
      </c>
      <c r="Q432" s="4">
        <v>174</v>
      </c>
      <c r="R432" s="4">
        <v>90</v>
      </c>
      <c r="S432" s="4">
        <v>132</v>
      </c>
      <c r="T432" s="4">
        <v>75</v>
      </c>
      <c r="U432" s="4">
        <v>117</v>
      </c>
      <c r="V432" s="4">
        <v>41</v>
      </c>
      <c r="W432" s="4">
        <v>151</v>
      </c>
      <c r="X432" s="4">
        <v>172</v>
      </c>
      <c r="Y432" s="4">
        <v>248</v>
      </c>
      <c r="Z432" s="4">
        <v>228</v>
      </c>
      <c r="AA432" s="4">
        <v>44</v>
      </c>
      <c r="AB432" s="4">
        <v>215</v>
      </c>
      <c r="AC432" s="4">
        <v>287</v>
      </c>
      <c r="AD432" s="4">
        <v>73</v>
      </c>
      <c r="AE432" s="4">
        <v>372</v>
      </c>
      <c r="AF432" s="4">
        <v>49</v>
      </c>
      <c r="AG432" s="4">
        <v>170</v>
      </c>
      <c r="AH432" s="4">
        <v>167</v>
      </c>
      <c r="AI432" s="4">
        <v>410</v>
      </c>
      <c r="AJ432" s="4">
        <v>269</v>
      </c>
      <c r="AK432" s="4">
        <v>79</v>
      </c>
      <c r="AL432" s="4">
        <v>231</v>
      </c>
      <c r="AM432" s="4">
        <v>162</v>
      </c>
      <c r="AN432" s="4">
        <v>2230</v>
      </c>
      <c r="AO432" s="4">
        <v>241</v>
      </c>
      <c r="AP432" s="4">
        <v>25</v>
      </c>
      <c r="AQ432" s="4">
        <v>128</v>
      </c>
      <c r="AR432" s="4">
        <v>51</v>
      </c>
      <c r="AS432" s="4">
        <v>180</v>
      </c>
      <c r="AT432" s="4">
        <v>1050</v>
      </c>
      <c r="AU432" s="4">
        <v>301</v>
      </c>
      <c r="AV432" s="4">
        <v>22</v>
      </c>
      <c r="AW432" s="4">
        <v>280</v>
      </c>
      <c r="AX432" s="4">
        <v>0</v>
      </c>
      <c r="AY432" s="4">
        <v>25</v>
      </c>
      <c r="AZ432" s="4">
        <v>202</v>
      </c>
      <c r="BA432" s="4">
        <v>77</v>
      </c>
      <c r="BB432" s="4">
        <v>41</v>
      </c>
      <c r="BC432" s="4">
        <v>8</v>
      </c>
      <c r="BD432" s="4">
        <v>79</v>
      </c>
      <c r="BE432" s="4">
        <v>0</v>
      </c>
      <c r="BF432" s="4">
        <v>0</v>
      </c>
      <c r="BG432" s="4">
        <v>0</v>
      </c>
      <c r="BH432" s="4">
        <v>0</v>
      </c>
      <c r="BI432" s="4">
        <v>26</v>
      </c>
      <c r="BJ432" s="4">
        <v>0</v>
      </c>
      <c r="BK432" s="4">
        <v>3</v>
      </c>
      <c r="BL432" s="4">
        <v>0</v>
      </c>
      <c r="BM432" s="4">
        <v>0</v>
      </c>
      <c r="BN432" s="4">
        <v>0</v>
      </c>
      <c r="BO432" s="4">
        <f t="shared" si="314"/>
        <v>116</v>
      </c>
      <c r="BP432" s="4">
        <v>87</v>
      </c>
      <c r="BQ432" s="4">
        <f t="shared" si="315"/>
        <v>918</v>
      </c>
      <c r="BR432" s="27">
        <v>18005</v>
      </c>
      <c r="BS432" s="4">
        <f t="shared" si="538"/>
        <v>18005</v>
      </c>
      <c r="BT432" s="3">
        <v>0</v>
      </c>
      <c r="BU432" s="29">
        <v>43190</v>
      </c>
      <c r="BW432" s="4">
        <f t="shared" ref="BW432" si="575">SUM(BR421:BR432)</f>
        <v>194476</v>
      </c>
      <c r="BX432" s="22">
        <f t="shared" ref="BX432" si="576">(BW432/BW420)-1</f>
        <v>1.9543504870456196E-4</v>
      </c>
      <c r="BY432" s="202">
        <v>12678</v>
      </c>
      <c r="BZ432" s="202">
        <f t="shared" ref="BZ432" si="577">BR432-BY432</f>
        <v>5327</v>
      </c>
      <c r="CA432" s="202">
        <f t="shared" ref="CA432" si="578">SUM(BZ421:BZ432)</f>
        <v>143049</v>
      </c>
      <c r="CD432" s="4">
        <f t="shared" si="567"/>
        <v>40218</v>
      </c>
      <c r="CE432" s="4">
        <f t="shared" ref="CE432" si="579">SUM(AN421:AN432)</f>
        <v>21106</v>
      </c>
      <c r="CF432" s="4">
        <f t="shared" ref="CF432" si="580">SUM(AT421:AT432)</f>
        <v>11362</v>
      </c>
      <c r="CG432" s="4">
        <f t="shared" ref="CG432" si="581">SUM(F421:F432)</f>
        <v>7789</v>
      </c>
      <c r="CH432" s="4">
        <f t="shared" ref="CH432" si="582">SUM(O421:O432)</f>
        <v>6578</v>
      </c>
      <c r="CZ432" s="70">
        <v>43160</v>
      </c>
      <c r="DA432" s="5">
        <f t="shared" ref="DA432" si="583">AVERAGE(BS397:BS432)</f>
        <v>16256.472222222223</v>
      </c>
      <c r="DB432" s="5">
        <f t="shared" ref="DB432" si="584">AVERAGE(BS421:BS432)</f>
        <v>16206.333333333334</v>
      </c>
      <c r="DC432" s="72">
        <f t="shared" si="574"/>
        <v>18005</v>
      </c>
    </row>
    <row r="433" spans="2:107" x14ac:dyDescent="0.3">
      <c r="B433" s="46">
        <v>43191</v>
      </c>
      <c r="C433" t="s">
        <v>446</v>
      </c>
      <c r="D433" s="4">
        <v>77</v>
      </c>
      <c r="E433" s="4">
        <v>277</v>
      </c>
      <c r="F433" s="4">
        <v>545</v>
      </c>
      <c r="G433" s="4">
        <v>72</v>
      </c>
      <c r="H433" s="4">
        <v>2967</v>
      </c>
      <c r="I433" s="4">
        <v>462</v>
      </c>
      <c r="J433" s="4">
        <v>56</v>
      </c>
      <c r="K433" s="4">
        <v>15</v>
      </c>
      <c r="L433" s="4">
        <v>549</v>
      </c>
      <c r="M433" s="4">
        <v>286</v>
      </c>
      <c r="N433" s="4">
        <v>258</v>
      </c>
      <c r="O433" s="4">
        <v>460</v>
      </c>
      <c r="P433" s="4">
        <v>302</v>
      </c>
      <c r="Q433" s="4">
        <v>104</v>
      </c>
      <c r="R433" s="4">
        <v>89</v>
      </c>
      <c r="S433" s="4">
        <v>78</v>
      </c>
      <c r="T433" s="4">
        <v>65</v>
      </c>
      <c r="U433" s="4">
        <v>83</v>
      </c>
      <c r="V433" s="4">
        <v>28</v>
      </c>
      <c r="W433" s="4">
        <v>96</v>
      </c>
      <c r="X433" s="4">
        <v>133</v>
      </c>
      <c r="Y433" s="4">
        <v>147</v>
      </c>
      <c r="Z433" s="4">
        <v>153</v>
      </c>
      <c r="AA433" s="4">
        <v>44</v>
      </c>
      <c r="AB433" s="4">
        <v>167</v>
      </c>
      <c r="AC433" s="4">
        <v>211</v>
      </c>
      <c r="AD433" s="4">
        <v>46</v>
      </c>
      <c r="AE433" s="4">
        <v>307</v>
      </c>
      <c r="AF433" s="4">
        <v>28</v>
      </c>
      <c r="AG433" s="4">
        <v>141</v>
      </c>
      <c r="AH433" s="4">
        <v>106</v>
      </c>
      <c r="AI433" s="4">
        <v>257</v>
      </c>
      <c r="AJ433" s="4">
        <v>178</v>
      </c>
      <c r="AK433" s="4">
        <v>65</v>
      </c>
      <c r="AL433" s="4">
        <v>204</v>
      </c>
      <c r="AM433" s="4">
        <v>101</v>
      </c>
      <c r="AN433" s="4">
        <v>1555</v>
      </c>
      <c r="AO433" s="4">
        <v>173</v>
      </c>
      <c r="AP433" s="4">
        <v>24</v>
      </c>
      <c r="AQ433" s="4">
        <v>103</v>
      </c>
      <c r="AR433" s="4">
        <v>40</v>
      </c>
      <c r="AS433" s="4">
        <v>137</v>
      </c>
      <c r="AT433" s="4">
        <v>754</v>
      </c>
      <c r="AU433" s="4">
        <v>211</v>
      </c>
      <c r="AV433" s="4">
        <v>11</v>
      </c>
      <c r="AW433" s="4">
        <v>243</v>
      </c>
      <c r="AX433" s="4">
        <v>0</v>
      </c>
      <c r="AY433" s="4">
        <v>18</v>
      </c>
      <c r="AZ433" s="4">
        <v>128</v>
      </c>
      <c r="BA433" s="4">
        <v>47</v>
      </c>
      <c r="BB433" s="4">
        <v>40</v>
      </c>
      <c r="BC433" s="4">
        <v>3</v>
      </c>
      <c r="BD433" s="4">
        <v>68</v>
      </c>
      <c r="BE433" s="4">
        <v>0</v>
      </c>
      <c r="BF433" s="4">
        <v>0</v>
      </c>
      <c r="BG433" s="4">
        <v>0</v>
      </c>
      <c r="BH433" s="4">
        <v>0</v>
      </c>
      <c r="BI433" s="4">
        <v>20</v>
      </c>
      <c r="BJ433" s="4">
        <v>0</v>
      </c>
      <c r="BK433" s="4">
        <v>5</v>
      </c>
      <c r="BL433" s="4">
        <v>1</v>
      </c>
      <c r="BM433" s="4">
        <v>1</v>
      </c>
      <c r="BN433" s="4">
        <v>0</v>
      </c>
      <c r="BO433" s="4">
        <f t="shared" si="314"/>
        <v>98</v>
      </c>
      <c r="BP433" s="4">
        <v>88</v>
      </c>
      <c r="BQ433" s="4">
        <f t="shared" si="315"/>
        <v>743</v>
      </c>
      <c r="BR433" s="27">
        <v>13570</v>
      </c>
      <c r="BS433" s="4">
        <f t="shared" si="538"/>
        <v>13570</v>
      </c>
      <c r="BT433" s="3">
        <v>0</v>
      </c>
      <c r="BU433" s="29">
        <v>43218</v>
      </c>
      <c r="BW433" s="4">
        <f t="shared" ref="BW433:BW434" si="585">SUM(BR422:BR433)</f>
        <v>190971</v>
      </c>
      <c r="BX433" s="22">
        <f t="shared" ref="BX433" si="586">(BW433/BW421)-1</f>
        <v>-1.2227480797579293E-2</v>
      </c>
      <c r="BY433" s="202">
        <v>27358</v>
      </c>
      <c r="BZ433" s="202">
        <f t="shared" ref="BZ433" si="587">BR433-BY433</f>
        <v>-13788</v>
      </c>
      <c r="CA433" s="202">
        <f t="shared" ref="CA433" si="588">SUM(BZ422:BZ433)</f>
        <v>114849</v>
      </c>
      <c r="CD433" s="4">
        <f t="shared" si="567"/>
        <v>39637</v>
      </c>
      <c r="CE433" s="4">
        <f t="shared" ref="CE433" si="589">SUM(AN422:AN433)</f>
        <v>20788</v>
      </c>
      <c r="CF433" s="4">
        <f t="shared" ref="CF433" si="590">SUM(AT422:AT433)</f>
        <v>11111</v>
      </c>
      <c r="CG433" s="4">
        <f t="shared" ref="CG433" si="591">SUM(F422:F433)</f>
        <v>7642</v>
      </c>
      <c r="CH433" s="4">
        <f t="shared" ref="CH433" si="592">SUM(O422:O433)</f>
        <v>6423</v>
      </c>
      <c r="CZ433" s="70">
        <v>43191</v>
      </c>
      <c r="DA433" s="5">
        <f t="shared" ref="DA433" si="593">AVERAGE(BS398:BS433)</f>
        <v>16268.861111111111</v>
      </c>
      <c r="DB433" s="5">
        <f t="shared" ref="DB433" si="594">AVERAGE(BS422:BS433)</f>
        <v>15914.25</v>
      </c>
      <c r="DC433" s="72">
        <f t="shared" si="574"/>
        <v>13570</v>
      </c>
    </row>
    <row r="434" spans="2:107" x14ac:dyDescent="0.3">
      <c r="B434" s="46">
        <v>43221</v>
      </c>
      <c r="C434" t="s">
        <v>447</v>
      </c>
      <c r="D434" s="4">
        <v>66</v>
      </c>
      <c r="E434" s="4">
        <v>263</v>
      </c>
      <c r="F434" s="4">
        <v>522</v>
      </c>
      <c r="G434" s="4">
        <v>65</v>
      </c>
      <c r="H434" s="4">
        <v>2742</v>
      </c>
      <c r="I434" s="4">
        <v>332</v>
      </c>
      <c r="J434" s="4">
        <v>63</v>
      </c>
      <c r="K434" s="4">
        <v>16</v>
      </c>
      <c r="L434" s="4">
        <v>521</v>
      </c>
      <c r="M434" s="4">
        <v>219</v>
      </c>
      <c r="N434" s="4">
        <v>240</v>
      </c>
      <c r="O434" s="4">
        <v>441</v>
      </c>
      <c r="P434" s="4">
        <v>335</v>
      </c>
      <c r="Q434" s="4">
        <v>102</v>
      </c>
      <c r="R434" s="4">
        <v>71</v>
      </c>
      <c r="S434" s="4">
        <v>87</v>
      </c>
      <c r="T434" s="4">
        <v>55</v>
      </c>
      <c r="U434" s="4">
        <v>100</v>
      </c>
      <c r="V434" s="4">
        <v>27</v>
      </c>
      <c r="W434" s="4">
        <v>109</v>
      </c>
      <c r="X434" s="4">
        <v>110</v>
      </c>
      <c r="Y434" s="4">
        <v>169</v>
      </c>
      <c r="Z434" s="4">
        <v>131</v>
      </c>
      <c r="AA434" s="4">
        <v>29</v>
      </c>
      <c r="AB434" s="4">
        <v>140</v>
      </c>
      <c r="AC434" s="4">
        <v>176</v>
      </c>
      <c r="AD434" s="4">
        <v>41</v>
      </c>
      <c r="AE434" s="4">
        <v>240</v>
      </c>
      <c r="AF434" s="4">
        <v>39</v>
      </c>
      <c r="AG434" s="4">
        <v>108</v>
      </c>
      <c r="AH434" s="4">
        <v>111</v>
      </c>
      <c r="AI434" s="4">
        <v>267</v>
      </c>
      <c r="AJ434" s="4">
        <v>207</v>
      </c>
      <c r="AK434" s="4">
        <v>71</v>
      </c>
      <c r="AL434" s="4">
        <v>175</v>
      </c>
      <c r="AM434" s="4">
        <v>101</v>
      </c>
      <c r="AN434" s="4">
        <v>1450</v>
      </c>
      <c r="AO434" s="4">
        <v>161</v>
      </c>
      <c r="AP434" s="4">
        <v>16</v>
      </c>
      <c r="AQ434" s="4">
        <v>79</v>
      </c>
      <c r="AR434" s="4">
        <v>41</v>
      </c>
      <c r="AS434" s="4">
        <v>138</v>
      </c>
      <c r="AT434" s="4">
        <v>713</v>
      </c>
      <c r="AU434" s="4">
        <v>211</v>
      </c>
      <c r="AV434" s="4">
        <v>17</v>
      </c>
      <c r="AW434" s="4">
        <v>243</v>
      </c>
      <c r="AX434" s="4">
        <v>0</v>
      </c>
      <c r="AY434" s="4">
        <v>21</v>
      </c>
      <c r="AZ434" s="4">
        <v>119</v>
      </c>
      <c r="BA434" s="4">
        <v>52</v>
      </c>
      <c r="BB434" s="4">
        <v>23</v>
      </c>
      <c r="BC434" s="4">
        <v>5</v>
      </c>
      <c r="BD434" s="4">
        <v>68</v>
      </c>
      <c r="BE434" s="4">
        <v>0</v>
      </c>
      <c r="BF434" s="4">
        <v>0</v>
      </c>
      <c r="BG434" s="4">
        <v>0</v>
      </c>
      <c r="BH434" s="4">
        <v>1</v>
      </c>
      <c r="BI434" s="4">
        <v>21</v>
      </c>
      <c r="BJ434" s="4">
        <v>0</v>
      </c>
      <c r="BK434" s="4">
        <v>8</v>
      </c>
      <c r="BL434" s="4">
        <v>0</v>
      </c>
      <c r="BM434" s="4">
        <v>0</v>
      </c>
      <c r="BN434" s="4">
        <v>1</v>
      </c>
      <c r="BO434" s="4">
        <f t="shared" si="314"/>
        <v>104</v>
      </c>
      <c r="BP434" s="4">
        <v>69</v>
      </c>
      <c r="BQ434" s="4">
        <f t="shared" si="315"/>
        <v>685</v>
      </c>
      <c r="BR434" s="27">
        <v>12633</v>
      </c>
      <c r="BS434" s="4">
        <f t="shared" si="538"/>
        <v>12633</v>
      </c>
      <c r="BT434" s="3">
        <v>0</v>
      </c>
      <c r="BU434" s="29">
        <v>43246</v>
      </c>
      <c r="BW434" s="4">
        <f t="shared" si="585"/>
        <v>190707</v>
      </c>
      <c r="BX434" s="22">
        <f t="shared" ref="BX434" si="595">(BW434/BW422)-1</f>
        <v>-8.9539053162188686E-3</v>
      </c>
      <c r="BY434" s="202">
        <v>28113</v>
      </c>
      <c r="BZ434" s="202">
        <f t="shared" ref="BZ434" si="596">BR434-BY434</f>
        <v>-15480</v>
      </c>
      <c r="CA434" s="202">
        <f t="shared" ref="CA434" si="597">SUM(BZ423:BZ434)</f>
        <v>87917</v>
      </c>
      <c r="CD434" s="4">
        <f t="shared" si="567"/>
        <v>39777</v>
      </c>
      <c r="CE434" s="4">
        <f t="shared" ref="CE434" si="598">SUM(AN423:AN434)</f>
        <v>20933</v>
      </c>
      <c r="CF434" s="4">
        <f t="shared" ref="CF434" si="599">SUM(AT423:AT434)</f>
        <v>11097</v>
      </c>
      <c r="CG434" s="4">
        <f t="shared" ref="CG434" si="600">SUM(F423:F434)</f>
        <v>7591</v>
      </c>
      <c r="CH434" s="4">
        <f t="shared" ref="CH434" si="601">SUM(O423:O434)</f>
        <v>6430</v>
      </c>
      <c r="CZ434" s="70">
        <v>43221</v>
      </c>
      <c r="DA434" s="5">
        <f t="shared" ref="DA434" si="602">AVERAGE(BS399:BS434)</f>
        <v>16156.583333333334</v>
      </c>
      <c r="DB434" s="5">
        <f t="shared" ref="DB434" si="603">AVERAGE(BS423:BS434)</f>
        <v>15892.25</v>
      </c>
      <c r="DC434" s="72">
        <f t="shared" si="574"/>
        <v>12633</v>
      </c>
    </row>
    <row r="435" spans="2:107" x14ac:dyDescent="0.3">
      <c r="B435" s="46">
        <v>43252</v>
      </c>
      <c r="C435" t="s">
        <v>448</v>
      </c>
      <c r="D435" s="4">
        <v>79</v>
      </c>
      <c r="E435" s="4">
        <v>317</v>
      </c>
      <c r="F435" s="4">
        <v>713</v>
      </c>
      <c r="G435" s="4">
        <v>110</v>
      </c>
      <c r="H435" s="4">
        <v>3636</v>
      </c>
      <c r="I435" s="4">
        <v>559</v>
      </c>
      <c r="J435" s="4">
        <v>81</v>
      </c>
      <c r="K435" s="4">
        <v>16</v>
      </c>
      <c r="L435" s="4">
        <v>673</v>
      </c>
      <c r="M435" s="4">
        <v>344</v>
      </c>
      <c r="N435" s="4">
        <v>323</v>
      </c>
      <c r="O435" s="4">
        <v>580</v>
      </c>
      <c r="P435" s="4">
        <v>409</v>
      </c>
      <c r="Q435" s="4">
        <v>162</v>
      </c>
      <c r="R435" s="4">
        <v>89</v>
      </c>
      <c r="S435" s="4">
        <v>155</v>
      </c>
      <c r="T435" s="4">
        <v>89</v>
      </c>
      <c r="U435" s="4">
        <v>117</v>
      </c>
      <c r="V435" s="4">
        <v>52</v>
      </c>
      <c r="W435" s="4">
        <v>163</v>
      </c>
      <c r="X435" s="4">
        <v>213</v>
      </c>
      <c r="Y435" s="4">
        <v>267</v>
      </c>
      <c r="Z435" s="4">
        <v>187</v>
      </c>
      <c r="AA435" s="4">
        <v>46</v>
      </c>
      <c r="AB435" s="4">
        <v>223</v>
      </c>
      <c r="AC435" s="4">
        <v>266</v>
      </c>
      <c r="AD435" s="4">
        <v>73</v>
      </c>
      <c r="AE435" s="4">
        <v>305</v>
      </c>
      <c r="AF435" s="4">
        <v>49</v>
      </c>
      <c r="AG435" s="4">
        <v>200</v>
      </c>
      <c r="AH435" s="4">
        <v>173</v>
      </c>
      <c r="AI435" s="4">
        <v>381</v>
      </c>
      <c r="AJ435" s="4">
        <v>284</v>
      </c>
      <c r="AK435" s="4">
        <v>83</v>
      </c>
      <c r="AL435" s="4">
        <v>257</v>
      </c>
      <c r="AM435" s="4">
        <v>151</v>
      </c>
      <c r="AN435" s="4">
        <v>1800</v>
      </c>
      <c r="AO435" s="4">
        <v>244</v>
      </c>
      <c r="AP435" s="4">
        <v>15</v>
      </c>
      <c r="AQ435" s="4">
        <v>150</v>
      </c>
      <c r="AR435" s="4">
        <v>57</v>
      </c>
      <c r="AS435" s="4">
        <v>193</v>
      </c>
      <c r="AT435" s="4">
        <v>1047</v>
      </c>
      <c r="AU435" s="4">
        <v>335</v>
      </c>
      <c r="AV435" s="4">
        <v>28</v>
      </c>
      <c r="AW435" s="4">
        <v>338</v>
      </c>
      <c r="AX435" s="4">
        <v>0</v>
      </c>
      <c r="AY435" s="4">
        <v>29</v>
      </c>
      <c r="AZ435" s="4">
        <v>171</v>
      </c>
      <c r="BA435" s="4">
        <v>63</v>
      </c>
      <c r="BB435" s="4">
        <v>35</v>
      </c>
      <c r="BC435" s="4">
        <v>11</v>
      </c>
      <c r="BD435" s="4">
        <v>103</v>
      </c>
      <c r="BE435" s="4">
        <v>0</v>
      </c>
      <c r="BF435" s="4">
        <v>0</v>
      </c>
      <c r="BG435" s="4">
        <v>0</v>
      </c>
      <c r="BH435" s="4">
        <v>2</v>
      </c>
      <c r="BI435" s="4">
        <v>26</v>
      </c>
      <c r="BJ435" s="4">
        <v>1</v>
      </c>
      <c r="BK435" s="4">
        <v>1</v>
      </c>
      <c r="BL435" s="4">
        <v>1</v>
      </c>
      <c r="BM435" s="4">
        <v>0</v>
      </c>
      <c r="BN435" s="4">
        <v>0</v>
      </c>
      <c r="BO435" s="4">
        <f t="shared" si="314"/>
        <v>145</v>
      </c>
      <c r="BP435" s="4">
        <v>100</v>
      </c>
      <c r="BQ435" s="4">
        <f t="shared" si="315"/>
        <v>853</v>
      </c>
      <c r="BR435" s="27">
        <v>17428</v>
      </c>
      <c r="BS435" s="4">
        <f t="shared" si="538"/>
        <v>17428</v>
      </c>
      <c r="BT435" s="3">
        <v>0</v>
      </c>
      <c r="BU435" s="29">
        <v>43281</v>
      </c>
      <c r="BW435" s="4">
        <f t="shared" ref="BW435" si="604">SUM(BR424:BR435)</f>
        <v>194516</v>
      </c>
      <c r="BX435" s="22">
        <f t="shared" ref="BX435" si="605">(BW435/BW423)-1</f>
        <v>2.2165235577883191E-2</v>
      </c>
      <c r="BY435" s="202">
        <v>17510</v>
      </c>
      <c r="BZ435" s="202">
        <f t="shared" ref="BZ435" si="606">BR435-BY435</f>
        <v>-82</v>
      </c>
      <c r="CA435" s="202">
        <f t="shared" ref="CA435" si="607">SUM(BZ424:BZ435)</f>
        <v>76910</v>
      </c>
      <c r="CD435" s="4">
        <f t="shared" si="567"/>
        <v>40602</v>
      </c>
      <c r="CE435" s="4">
        <f t="shared" ref="CE435" si="608">SUM(AN424:AN435)</f>
        <v>21381</v>
      </c>
      <c r="CF435" s="4">
        <f t="shared" ref="CF435" si="609">SUM(AT424:AT435)</f>
        <v>11317</v>
      </c>
      <c r="CG435" s="4">
        <f t="shared" ref="CG435" si="610">SUM(F424:F435)</f>
        <v>7721</v>
      </c>
      <c r="CH435" s="4">
        <f t="shared" ref="CH435" si="611">SUM(O424:O435)</f>
        <v>6554</v>
      </c>
      <c r="CZ435" s="70">
        <v>43252</v>
      </c>
      <c r="DA435" s="5">
        <f t="shared" ref="DA435" si="612">AVERAGE(BS400:BS435)</f>
        <v>16209.916666666666</v>
      </c>
      <c r="DB435" s="5">
        <f t="shared" ref="DB435" si="613">AVERAGE(BS424:BS435)</f>
        <v>16209.666666666666</v>
      </c>
      <c r="DC435" s="72">
        <f t="shared" si="574"/>
        <v>17428</v>
      </c>
    </row>
    <row r="436" spans="2:107" x14ac:dyDescent="0.3">
      <c r="B436" s="46">
        <v>43282</v>
      </c>
      <c r="C436" t="s">
        <v>462</v>
      </c>
      <c r="D436" s="4">
        <v>103</v>
      </c>
      <c r="E436" s="4">
        <v>259</v>
      </c>
      <c r="F436" s="4">
        <v>584</v>
      </c>
      <c r="G436" s="4">
        <v>78</v>
      </c>
      <c r="H436" s="4">
        <v>3591</v>
      </c>
      <c r="I436" s="4">
        <v>526</v>
      </c>
      <c r="J436" s="4">
        <v>89</v>
      </c>
      <c r="K436" s="4">
        <v>26</v>
      </c>
      <c r="L436" s="4">
        <v>680</v>
      </c>
      <c r="M436" s="4">
        <v>319</v>
      </c>
      <c r="N436" s="4">
        <v>259</v>
      </c>
      <c r="O436" s="4">
        <v>563</v>
      </c>
      <c r="P436" s="4">
        <v>421</v>
      </c>
      <c r="Q436" s="4">
        <v>169</v>
      </c>
      <c r="R436" s="4">
        <v>94</v>
      </c>
      <c r="S436" s="4">
        <v>125</v>
      </c>
      <c r="T436" s="4">
        <v>76</v>
      </c>
      <c r="U436" s="4">
        <v>118</v>
      </c>
      <c r="V436" s="4">
        <v>28</v>
      </c>
      <c r="W436" s="4">
        <v>182</v>
      </c>
      <c r="X436" s="4">
        <v>212</v>
      </c>
      <c r="Y436" s="4">
        <v>267</v>
      </c>
      <c r="Z436" s="4">
        <v>195</v>
      </c>
      <c r="AA436" s="4">
        <v>50</v>
      </c>
      <c r="AB436" s="4">
        <v>225</v>
      </c>
      <c r="AC436" s="4">
        <v>259</v>
      </c>
      <c r="AD436" s="4">
        <v>77</v>
      </c>
      <c r="AE436" s="4">
        <v>338</v>
      </c>
      <c r="AF436" s="4">
        <v>39</v>
      </c>
      <c r="AG436" s="4">
        <v>216</v>
      </c>
      <c r="AH436" s="4">
        <v>133</v>
      </c>
      <c r="AI436" s="4">
        <v>382</v>
      </c>
      <c r="AJ436" s="4">
        <v>291</v>
      </c>
      <c r="AK436" s="4">
        <v>72</v>
      </c>
      <c r="AL436" s="4">
        <v>232</v>
      </c>
      <c r="AM436" s="4">
        <v>125</v>
      </c>
      <c r="AN436" s="4">
        <v>1759</v>
      </c>
      <c r="AO436" s="4">
        <v>287</v>
      </c>
      <c r="AP436" s="4">
        <v>26</v>
      </c>
      <c r="AQ436" s="4">
        <v>142</v>
      </c>
      <c r="AR436" s="4">
        <v>49</v>
      </c>
      <c r="AS436" s="4">
        <v>185</v>
      </c>
      <c r="AT436" s="4">
        <v>1010</v>
      </c>
      <c r="AU436" s="4">
        <v>319</v>
      </c>
      <c r="AV436" s="4">
        <v>36</v>
      </c>
      <c r="AW436" s="4">
        <v>368</v>
      </c>
      <c r="AX436" s="4">
        <v>0</v>
      </c>
      <c r="AY436" s="4">
        <v>30</v>
      </c>
      <c r="AZ436" s="4">
        <v>202</v>
      </c>
      <c r="BA436" s="4">
        <v>54</v>
      </c>
      <c r="BB436" s="4">
        <v>46</v>
      </c>
      <c r="BC436" s="4">
        <v>6</v>
      </c>
      <c r="BD436" s="4">
        <v>89</v>
      </c>
      <c r="BE436" s="4">
        <v>0</v>
      </c>
      <c r="BF436" s="4">
        <v>0</v>
      </c>
      <c r="BG436" s="4">
        <v>0</v>
      </c>
      <c r="BH436" s="4">
        <v>0</v>
      </c>
      <c r="BI436" s="4">
        <v>16</v>
      </c>
      <c r="BJ436" s="4">
        <v>0</v>
      </c>
      <c r="BK436" s="4">
        <v>5</v>
      </c>
      <c r="BL436" s="4">
        <v>1</v>
      </c>
      <c r="BM436" s="4">
        <v>0</v>
      </c>
      <c r="BN436" s="4">
        <v>0</v>
      </c>
      <c r="BO436" s="4">
        <f t="shared" si="314"/>
        <v>117</v>
      </c>
      <c r="BP436" s="4">
        <v>98</v>
      </c>
      <c r="BQ436" s="4">
        <f t="shared" si="315"/>
        <v>767</v>
      </c>
      <c r="BR436" s="27">
        <v>16898</v>
      </c>
      <c r="BS436" s="4">
        <f t="shared" si="538"/>
        <v>16898</v>
      </c>
      <c r="BT436" s="3">
        <v>0</v>
      </c>
      <c r="BU436" s="29">
        <v>43309</v>
      </c>
      <c r="BW436" s="4">
        <f t="shared" ref="BW436" si="614">SUM(BR425:BR436)</f>
        <v>190783</v>
      </c>
      <c r="BX436" s="22">
        <f t="shared" ref="BX436" si="615">(BW436/BW424)-1</f>
        <v>1.0331935265209369E-2</v>
      </c>
      <c r="BY436" s="202">
        <v>5119</v>
      </c>
      <c r="BZ436" s="202">
        <f t="shared" ref="BZ436" si="616">BR436-BY436</f>
        <v>11779</v>
      </c>
      <c r="CA436" s="202">
        <f t="shared" ref="CA436" si="617">SUM(BZ425:BZ436)</f>
        <v>70098</v>
      </c>
      <c r="CD436" s="4">
        <f t="shared" si="567"/>
        <v>39767</v>
      </c>
      <c r="CE436" s="4">
        <f t="shared" ref="CE436" si="618">SUM(AN425:AN436)</f>
        <v>21189</v>
      </c>
      <c r="CF436" s="4">
        <f t="shared" ref="CF436" si="619">SUM(AT425:AT436)</f>
        <v>11038</v>
      </c>
      <c r="CG436" s="4">
        <f t="shared" ref="CG436" si="620">SUM(F425:F436)</f>
        <v>7445</v>
      </c>
      <c r="CH436" s="4">
        <f t="shared" ref="CH436" si="621">SUM(O425:O436)</f>
        <v>6489</v>
      </c>
      <c r="CZ436" s="70">
        <v>43282</v>
      </c>
      <c r="DA436" s="5">
        <f t="shared" ref="DA436" si="622">AVERAGE(BS401:BS436)</f>
        <v>16207.111111111111</v>
      </c>
      <c r="DB436" s="5">
        <f t="shared" ref="DB436" si="623">AVERAGE(BS425:BS436)</f>
        <v>15898.583333333334</v>
      </c>
      <c r="DC436" s="72">
        <f t="shared" si="574"/>
        <v>16898</v>
      </c>
    </row>
    <row r="437" spans="2:107" x14ac:dyDescent="0.3">
      <c r="B437" s="46">
        <v>43313</v>
      </c>
      <c r="C437" t="s">
        <v>438</v>
      </c>
      <c r="D437" s="4">
        <v>103</v>
      </c>
      <c r="E437" s="4">
        <v>385</v>
      </c>
      <c r="F437" s="4">
        <v>853</v>
      </c>
      <c r="G437" s="4">
        <v>118</v>
      </c>
      <c r="H437" s="4">
        <v>4557</v>
      </c>
      <c r="I437" s="4">
        <v>653</v>
      </c>
      <c r="J437" s="4">
        <v>112</v>
      </c>
      <c r="K437" s="4">
        <v>18</v>
      </c>
      <c r="L437" s="4">
        <v>840</v>
      </c>
      <c r="M437" s="4">
        <v>389</v>
      </c>
      <c r="N437" s="4">
        <v>417</v>
      </c>
      <c r="O437" s="4">
        <v>707</v>
      </c>
      <c r="P437" s="4">
        <v>536</v>
      </c>
      <c r="Q437" s="4">
        <v>188</v>
      </c>
      <c r="R437" s="4">
        <v>143</v>
      </c>
      <c r="S437" s="4">
        <v>145</v>
      </c>
      <c r="T437" s="4">
        <v>89</v>
      </c>
      <c r="U437" s="4">
        <v>140</v>
      </c>
      <c r="V437" s="4">
        <v>50</v>
      </c>
      <c r="W437" s="4">
        <v>223</v>
      </c>
      <c r="X437" s="4">
        <v>275</v>
      </c>
      <c r="Y437" s="4">
        <v>332</v>
      </c>
      <c r="Z437" s="4">
        <v>249</v>
      </c>
      <c r="AA437" s="4">
        <v>55</v>
      </c>
      <c r="AB437" s="4">
        <v>236</v>
      </c>
      <c r="AC437" s="4">
        <v>311</v>
      </c>
      <c r="AD437" s="4">
        <v>91</v>
      </c>
      <c r="AE437" s="4">
        <v>460</v>
      </c>
      <c r="AF437" s="4">
        <v>58</v>
      </c>
      <c r="AG437" s="4">
        <v>250</v>
      </c>
      <c r="AH437" s="4">
        <v>200</v>
      </c>
      <c r="AI437" s="4">
        <v>535</v>
      </c>
      <c r="AJ437" s="4">
        <v>344</v>
      </c>
      <c r="AK437" s="4">
        <v>80</v>
      </c>
      <c r="AL437" s="4">
        <v>314</v>
      </c>
      <c r="AM437" s="4">
        <v>144</v>
      </c>
      <c r="AN437" s="4">
        <v>2264</v>
      </c>
      <c r="AO437" s="4">
        <v>334</v>
      </c>
      <c r="AP437" s="4">
        <v>33</v>
      </c>
      <c r="AQ437" s="4">
        <v>168</v>
      </c>
      <c r="AR437" s="4">
        <v>50</v>
      </c>
      <c r="AS437" s="4">
        <v>209</v>
      </c>
      <c r="AT437" s="4">
        <v>1246</v>
      </c>
      <c r="AU437" s="4">
        <v>387</v>
      </c>
      <c r="AV437" s="4">
        <v>19</v>
      </c>
      <c r="AW437" s="4">
        <v>439</v>
      </c>
      <c r="AX437" s="4">
        <v>1</v>
      </c>
      <c r="AY437" s="4">
        <v>48</v>
      </c>
      <c r="AZ437" s="4">
        <v>206</v>
      </c>
      <c r="BA437" s="4">
        <v>96</v>
      </c>
      <c r="BB437" s="4">
        <v>76</v>
      </c>
      <c r="BC437" s="4">
        <v>13</v>
      </c>
      <c r="BD437" s="4">
        <v>103</v>
      </c>
      <c r="BE437" s="4">
        <v>0</v>
      </c>
      <c r="BF437" s="4">
        <v>0</v>
      </c>
      <c r="BG437" s="4">
        <v>0</v>
      </c>
      <c r="BH437" s="4">
        <v>0</v>
      </c>
      <c r="BI437" s="4">
        <v>40</v>
      </c>
      <c r="BJ437" s="4">
        <v>0</v>
      </c>
      <c r="BK437" s="4">
        <v>5</v>
      </c>
      <c r="BL437" s="4">
        <v>2</v>
      </c>
      <c r="BM437" s="4">
        <v>0</v>
      </c>
      <c r="BN437" s="4">
        <v>0</v>
      </c>
      <c r="BO437" s="4">
        <f t="shared" si="314"/>
        <v>163</v>
      </c>
      <c r="BP437" s="4">
        <v>109</v>
      </c>
      <c r="BQ437" s="4">
        <f t="shared" si="315"/>
        <v>1011</v>
      </c>
      <c r="BR437" s="27">
        <v>21459</v>
      </c>
      <c r="BS437" s="4">
        <f t="shared" si="538"/>
        <v>21459</v>
      </c>
      <c r="BT437" s="3">
        <v>0</v>
      </c>
      <c r="BU437" s="29">
        <v>43343</v>
      </c>
      <c r="BW437" s="4">
        <f t="shared" ref="BW437" si="624">SUM(BR426:BR437)</f>
        <v>194390</v>
      </c>
      <c r="BX437" s="22">
        <f t="shared" ref="BX437" si="625">(BW437/BW425)-1</f>
        <v>3.2539412739557294E-2</v>
      </c>
      <c r="BY437" s="202">
        <v>9044</v>
      </c>
      <c r="BZ437" s="202">
        <f t="shared" ref="BZ437" si="626">BR437-BY437</f>
        <v>12415</v>
      </c>
      <c r="CA437" s="202">
        <f t="shared" ref="CA437" si="627">SUM(BZ426:BZ437)</f>
        <v>68572</v>
      </c>
      <c r="CD437" s="4">
        <f t="shared" ref="CD437" si="628">SUM(H426:H437)</f>
        <v>40608</v>
      </c>
      <c r="CE437" s="4">
        <f t="shared" ref="CE437" si="629">SUM(AN426:AN437)</f>
        <v>21729</v>
      </c>
      <c r="CF437" s="4">
        <f t="shared" ref="CF437" si="630">SUM(AT426:AT437)</f>
        <v>11200</v>
      </c>
      <c r="CG437" s="4">
        <f t="shared" ref="CG437" si="631">SUM(F426:F437)</f>
        <v>7560</v>
      </c>
      <c r="CH437" s="4">
        <f t="shared" ref="CH437" si="632">SUM(O426:O437)</f>
        <v>6569</v>
      </c>
      <c r="CZ437" s="70">
        <v>43313</v>
      </c>
      <c r="DA437" s="5">
        <f t="shared" ref="DA437" si="633">AVERAGE(BS402:BS437)</f>
        <v>16174.555555555555</v>
      </c>
      <c r="DB437" s="5">
        <f t="shared" ref="DB437" si="634">AVERAGE(BS426:BS437)</f>
        <v>16199.166666666666</v>
      </c>
      <c r="DC437" s="72">
        <f t="shared" si="574"/>
        <v>21459</v>
      </c>
    </row>
    <row r="438" spans="2:107" x14ac:dyDescent="0.3">
      <c r="B438" s="46">
        <v>43344</v>
      </c>
      <c r="C438" t="s">
        <v>439</v>
      </c>
      <c r="D438" s="203">
        <v>66</v>
      </c>
      <c r="E438" s="203">
        <v>251</v>
      </c>
      <c r="F438" s="203">
        <v>610</v>
      </c>
      <c r="G438" s="203">
        <v>75</v>
      </c>
      <c r="H438" s="203">
        <v>3245</v>
      </c>
      <c r="I438" s="203">
        <v>510</v>
      </c>
      <c r="J438" s="203">
        <v>78</v>
      </c>
      <c r="K438" s="203">
        <v>12</v>
      </c>
      <c r="L438" s="203">
        <v>627</v>
      </c>
      <c r="M438" s="203">
        <v>270</v>
      </c>
      <c r="N438" s="203">
        <v>282</v>
      </c>
      <c r="O438" s="203">
        <v>514</v>
      </c>
      <c r="P438" s="203">
        <v>423</v>
      </c>
      <c r="Q438" s="203">
        <v>113</v>
      </c>
      <c r="R438" s="203">
        <v>68</v>
      </c>
      <c r="S438" s="203">
        <v>104</v>
      </c>
      <c r="T438" s="203">
        <v>76</v>
      </c>
      <c r="U438" s="203">
        <v>88</v>
      </c>
      <c r="V438" s="203">
        <v>31</v>
      </c>
      <c r="W438" s="203">
        <v>171</v>
      </c>
      <c r="X438" s="203">
        <v>208</v>
      </c>
      <c r="Y438" s="203">
        <v>223</v>
      </c>
      <c r="Z438" s="203">
        <v>206</v>
      </c>
      <c r="AA438" s="203">
        <v>27</v>
      </c>
      <c r="AB438" s="203">
        <v>180</v>
      </c>
      <c r="AC438" s="203">
        <v>228</v>
      </c>
      <c r="AD438" s="203">
        <v>71</v>
      </c>
      <c r="AE438" s="203">
        <v>294</v>
      </c>
      <c r="AF438" s="203">
        <v>51</v>
      </c>
      <c r="AG438" s="203">
        <v>188</v>
      </c>
      <c r="AH438" s="203">
        <v>135</v>
      </c>
      <c r="AI438" s="203">
        <v>353</v>
      </c>
      <c r="AJ438" s="203">
        <v>246</v>
      </c>
      <c r="AK438" s="203">
        <v>70</v>
      </c>
      <c r="AL438" s="203">
        <v>205</v>
      </c>
      <c r="AM438" s="203">
        <v>96</v>
      </c>
      <c r="AN438" s="203">
        <v>1481</v>
      </c>
      <c r="AO438" s="203">
        <v>241</v>
      </c>
      <c r="AP438" s="203">
        <v>19</v>
      </c>
      <c r="AQ438" s="203">
        <v>90</v>
      </c>
      <c r="AR438" s="203">
        <v>42</v>
      </c>
      <c r="AS438" s="203">
        <v>154</v>
      </c>
      <c r="AT438" s="203">
        <v>865</v>
      </c>
      <c r="AU438" s="203">
        <v>274</v>
      </c>
      <c r="AV438" s="203">
        <v>17</v>
      </c>
      <c r="AW438" s="203">
        <v>320</v>
      </c>
      <c r="AX438" s="203">
        <v>0</v>
      </c>
      <c r="AY438" s="203">
        <v>19</v>
      </c>
      <c r="AZ438" s="203">
        <v>177</v>
      </c>
      <c r="BA438" s="203">
        <v>56</v>
      </c>
      <c r="BB438" s="203">
        <v>38</v>
      </c>
      <c r="BC438" s="4">
        <v>0</v>
      </c>
      <c r="BD438" s="4">
        <v>0</v>
      </c>
      <c r="BE438" s="4">
        <v>0</v>
      </c>
      <c r="BF438" s="4">
        <v>0</v>
      </c>
      <c r="BG438" s="4">
        <v>0</v>
      </c>
      <c r="BH438" s="4">
        <v>0</v>
      </c>
      <c r="BI438" s="4">
        <v>0</v>
      </c>
      <c r="BJ438" s="4">
        <v>0</v>
      </c>
      <c r="BK438" s="4">
        <v>0</v>
      </c>
      <c r="BL438" s="4">
        <v>0</v>
      </c>
      <c r="BM438" s="4">
        <v>0</v>
      </c>
      <c r="BN438" s="4">
        <v>0</v>
      </c>
      <c r="BO438" s="4">
        <v>138</v>
      </c>
      <c r="BP438" s="4">
        <v>0</v>
      </c>
      <c r="BQ438" s="4">
        <f t="shared" ref="BQ438:BQ459" si="635">BR438-SUM(D438:BB438,BO438:BP438)</f>
        <v>995</v>
      </c>
      <c r="BR438" s="27">
        <v>15321</v>
      </c>
      <c r="BS438" s="4">
        <f t="shared" ref="BS438:BS469" si="636">SUM(D438:BQ438)</f>
        <v>15321</v>
      </c>
      <c r="BT438" s="3">
        <v>0</v>
      </c>
      <c r="BU438" s="29">
        <v>43373</v>
      </c>
      <c r="BW438" s="4">
        <f t="shared" ref="BW438" si="637">SUM(BR427:BR438)</f>
        <v>187831</v>
      </c>
      <c r="BX438" s="22">
        <f t="shared" ref="BX438" si="638">(BW438/BW426)-1</f>
        <v>-2.5459431975012659E-2</v>
      </c>
      <c r="BY438" s="202">
        <v>8946</v>
      </c>
      <c r="BZ438" s="202">
        <f t="shared" ref="BZ438" si="639">BR438-BY438</f>
        <v>6375</v>
      </c>
      <c r="CA438" s="202">
        <f t="shared" ref="CA438" si="640">SUM(BZ427:BZ438)</f>
        <v>56318</v>
      </c>
      <c r="CD438" s="4">
        <f t="shared" ref="CD438" si="641">SUM(H427:H438)</f>
        <v>39395</v>
      </c>
      <c r="CE438" s="4">
        <f t="shared" ref="CE438" si="642">SUM(AN427:AN438)</f>
        <v>20916</v>
      </c>
      <c r="CF438" s="4">
        <f t="shared" ref="CF438" si="643">SUM(AT427:AT438)</f>
        <v>10772</v>
      </c>
      <c r="CG438" s="4">
        <f t="shared" ref="CG438" si="644">SUM(F427:F438)</f>
        <v>7318</v>
      </c>
      <c r="CH438" s="4">
        <f t="shared" ref="CH438" si="645">SUM(O427:O438)</f>
        <v>6383</v>
      </c>
      <c r="CZ438" s="70">
        <v>43344</v>
      </c>
      <c r="DA438" s="5">
        <f t="shared" ref="DA438" si="646">AVERAGE(BS403:BS438)</f>
        <v>16117.333333333334</v>
      </c>
      <c r="DB438" s="5">
        <f t="shared" ref="DB438" si="647">AVERAGE(BS427:BS438)</f>
        <v>15652.583333333334</v>
      </c>
      <c r="DC438" s="72">
        <f t="shared" si="574"/>
        <v>15321</v>
      </c>
    </row>
    <row r="439" spans="2:107" x14ac:dyDescent="0.3">
      <c r="B439" s="46">
        <v>43374</v>
      </c>
      <c r="C439" t="s">
        <v>440</v>
      </c>
      <c r="D439" s="203">
        <v>86</v>
      </c>
      <c r="E439" s="203">
        <v>329</v>
      </c>
      <c r="F439" s="203">
        <v>655</v>
      </c>
      <c r="G439" s="203">
        <v>58</v>
      </c>
      <c r="H439" s="203">
        <v>3328</v>
      </c>
      <c r="I439" s="203">
        <v>527</v>
      </c>
      <c r="J439" s="203">
        <v>83</v>
      </c>
      <c r="K439" s="203">
        <v>14</v>
      </c>
      <c r="L439" s="203">
        <v>671</v>
      </c>
      <c r="M439" s="203">
        <v>328</v>
      </c>
      <c r="N439" s="203">
        <v>268</v>
      </c>
      <c r="O439" s="203">
        <v>562</v>
      </c>
      <c r="P439" s="203">
        <v>396</v>
      </c>
      <c r="Q439" s="203">
        <v>129</v>
      </c>
      <c r="R439" s="203">
        <v>90</v>
      </c>
      <c r="S439" s="203">
        <v>119</v>
      </c>
      <c r="T439" s="203">
        <v>64</v>
      </c>
      <c r="U439" s="203">
        <v>94</v>
      </c>
      <c r="V439" s="203">
        <v>39</v>
      </c>
      <c r="W439" s="203">
        <v>163</v>
      </c>
      <c r="X439" s="203">
        <v>218</v>
      </c>
      <c r="Y439" s="203">
        <v>232</v>
      </c>
      <c r="Z439" s="203">
        <v>204</v>
      </c>
      <c r="AA439" s="203">
        <v>35</v>
      </c>
      <c r="AB439" s="203">
        <v>164</v>
      </c>
      <c r="AC439" s="203">
        <v>225</v>
      </c>
      <c r="AD439" s="203">
        <v>60</v>
      </c>
      <c r="AE439" s="203">
        <v>303</v>
      </c>
      <c r="AF439" s="203">
        <v>29</v>
      </c>
      <c r="AG439" s="203">
        <v>183</v>
      </c>
      <c r="AH439" s="203">
        <v>117</v>
      </c>
      <c r="AI439" s="203">
        <v>323</v>
      </c>
      <c r="AJ439" s="203">
        <v>234</v>
      </c>
      <c r="AK439" s="203">
        <v>66</v>
      </c>
      <c r="AL439" s="203">
        <v>200</v>
      </c>
      <c r="AM439" s="203">
        <v>112</v>
      </c>
      <c r="AN439" s="203">
        <v>1775</v>
      </c>
      <c r="AO439" s="203">
        <v>231</v>
      </c>
      <c r="AP439" s="203">
        <v>18</v>
      </c>
      <c r="AQ439" s="203">
        <v>140</v>
      </c>
      <c r="AR439" s="203">
        <v>55</v>
      </c>
      <c r="AS439" s="203">
        <v>144</v>
      </c>
      <c r="AT439" s="203">
        <v>917</v>
      </c>
      <c r="AU439" s="203">
        <v>272</v>
      </c>
      <c r="AV439" s="203">
        <v>31</v>
      </c>
      <c r="AW439" s="203">
        <v>337</v>
      </c>
      <c r="AX439" s="203">
        <v>0</v>
      </c>
      <c r="AY439" s="203">
        <v>14</v>
      </c>
      <c r="AZ439" s="203">
        <v>178</v>
      </c>
      <c r="BA439" s="203">
        <v>63</v>
      </c>
      <c r="BB439" s="203">
        <v>51</v>
      </c>
      <c r="BC439" s="4">
        <v>0</v>
      </c>
      <c r="BD439" s="4">
        <v>0</v>
      </c>
      <c r="BE439" s="4">
        <v>0</v>
      </c>
      <c r="BF439" s="4">
        <v>0</v>
      </c>
      <c r="BG439" s="4">
        <v>0</v>
      </c>
      <c r="BH439" s="4">
        <v>0</v>
      </c>
      <c r="BI439" s="4">
        <v>0</v>
      </c>
      <c r="BJ439" s="4">
        <v>0</v>
      </c>
      <c r="BK439" s="4">
        <v>0</v>
      </c>
      <c r="BL439" s="4">
        <v>0</v>
      </c>
      <c r="BM439" s="4">
        <v>0</v>
      </c>
      <c r="BN439" s="4">
        <v>0</v>
      </c>
      <c r="BO439" s="4">
        <v>129</v>
      </c>
      <c r="BP439" s="4">
        <v>0</v>
      </c>
      <c r="BQ439" s="4">
        <f t="shared" si="635"/>
        <v>917</v>
      </c>
      <c r="BR439" s="27">
        <v>15980</v>
      </c>
      <c r="BS439" s="4">
        <f t="shared" si="636"/>
        <v>15980</v>
      </c>
      <c r="BT439" s="3">
        <v>0</v>
      </c>
      <c r="BU439" s="29">
        <v>43404</v>
      </c>
      <c r="BW439" s="4">
        <f t="shared" ref="BW439" si="648">SUM(BR428:BR439)</f>
        <v>187188</v>
      </c>
      <c r="BX439" s="22">
        <f t="shared" ref="BX439:BX441" si="649">(BW439/BW427)-1</f>
        <v>1.7767692768764221E-3</v>
      </c>
      <c r="BY439" s="202">
        <v>17146</v>
      </c>
      <c r="BZ439" s="202">
        <f t="shared" ref="BZ439:BZ441" si="650">BR439-BY439</f>
        <v>-1166</v>
      </c>
      <c r="CA439" s="202">
        <f t="shared" ref="CA439:CA441" si="651">SUM(BZ428:BZ439)</f>
        <v>44602</v>
      </c>
      <c r="CD439" s="4">
        <f t="shared" ref="CD439" si="652">SUM(H428:H439)</f>
        <v>39383</v>
      </c>
      <c r="CE439" s="4">
        <f t="shared" ref="CE439" si="653">SUM(AN428:AN439)</f>
        <v>20724</v>
      </c>
      <c r="CF439" s="4">
        <f t="shared" ref="CF439" si="654">SUM(AT428:AT439)</f>
        <v>10740</v>
      </c>
      <c r="CG439" s="4">
        <f t="shared" ref="CG439" si="655">SUM(F428:F439)</f>
        <v>7344</v>
      </c>
      <c r="CH439" s="4">
        <f t="shared" ref="CH439" si="656">SUM(O428:O439)</f>
        <v>6429</v>
      </c>
      <c r="CZ439" s="70">
        <v>43374</v>
      </c>
      <c r="DA439" s="5">
        <f t="shared" ref="DA439" si="657">AVERAGE(BS404:BS439)</f>
        <v>15978.472222222223</v>
      </c>
      <c r="DB439" s="5">
        <f t="shared" ref="DB439" si="658">AVERAGE(BS428:BS439)</f>
        <v>15599</v>
      </c>
      <c r="DC439" s="72">
        <f t="shared" ref="DC439" si="659">BS439</f>
        <v>15980</v>
      </c>
    </row>
    <row r="440" spans="2:107" x14ac:dyDescent="0.3">
      <c r="B440" s="46">
        <v>43405</v>
      </c>
      <c r="C440" t="s">
        <v>441</v>
      </c>
      <c r="D440" s="4">
        <v>51</v>
      </c>
      <c r="E440" s="4">
        <v>232</v>
      </c>
      <c r="F440" s="4">
        <v>464</v>
      </c>
      <c r="G440" s="4">
        <v>39</v>
      </c>
      <c r="H440" s="4">
        <v>2555</v>
      </c>
      <c r="I440" s="4">
        <v>350</v>
      </c>
      <c r="J440" s="4">
        <v>53</v>
      </c>
      <c r="K440" s="4">
        <v>10</v>
      </c>
      <c r="L440" s="4">
        <v>528</v>
      </c>
      <c r="M440" s="4">
        <v>245</v>
      </c>
      <c r="N440" s="4">
        <v>191</v>
      </c>
      <c r="O440" s="4">
        <v>407</v>
      </c>
      <c r="P440" s="4">
        <v>294</v>
      </c>
      <c r="Q440" s="4">
        <v>104</v>
      </c>
      <c r="R440" s="4">
        <v>57</v>
      </c>
      <c r="S440" s="4">
        <v>77</v>
      </c>
      <c r="T440" s="4">
        <v>59</v>
      </c>
      <c r="U440" s="4">
        <v>70</v>
      </c>
      <c r="V440" s="4">
        <v>28</v>
      </c>
      <c r="W440" s="4">
        <v>102</v>
      </c>
      <c r="X440" s="4">
        <v>143</v>
      </c>
      <c r="Y440" s="4">
        <v>168</v>
      </c>
      <c r="Z440" s="4">
        <v>132</v>
      </c>
      <c r="AA440" s="4">
        <v>31</v>
      </c>
      <c r="AB440" s="4">
        <v>118</v>
      </c>
      <c r="AC440" s="4">
        <v>173</v>
      </c>
      <c r="AD440" s="4">
        <v>48</v>
      </c>
      <c r="AE440" s="4">
        <v>233</v>
      </c>
      <c r="AF440" s="4">
        <v>25</v>
      </c>
      <c r="AG440" s="4">
        <v>170</v>
      </c>
      <c r="AH440" s="4">
        <v>103</v>
      </c>
      <c r="AI440" s="4">
        <v>259</v>
      </c>
      <c r="AJ440" s="4">
        <v>186</v>
      </c>
      <c r="AK440" s="4">
        <v>42</v>
      </c>
      <c r="AL440" s="4">
        <v>167</v>
      </c>
      <c r="AM440" s="4">
        <v>97</v>
      </c>
      <c r="AN440" s="4">
        <v>1228</v>
      </c>
      <c r="AO440" s="4">
        <v>156</v>
      </c>
      <c r="AP440" s="4">
        <v>20</v>
      </c>
      <c r="AQ440" s="4">
        <v>96</v>
      </c>
      <c r="AR440" s="4">
        <v>52</v>
      </c>
      <c r="AS440" s="4">
        <v>109</v>
      </c>
      <c r="AT440" s="4">
        <v>669</v>
      </c>
      <c r="AU440" s="4">
        <v>193</v>
      </c>
      <c r="AV440" s="4">
        <v>16</v>
      </c>
      <c r="AW440" s="4">
        <v>207</v>
      </c>
      <c r="AX440" s="4">
        <v>0</v>
      </c>
      <c r="AY440" s="4">
        <v>14</v>
      </c>
      <c r="AZ440" s="4">
        <v>123</v>
      </c>
      <c r="BA440" s="4">
        <v>46</v>
      </c>
      <c r="BB440" s="4">
        <v>29</v>
      </c>
      <c r="BC440" s="4">
        <v>0</v>
      </c>
      <c r="BD440" s="4">
        <v>0</v>
      </c>
      <c r="BE440" s="4">
        <v>0</v>
      </c>
      <c r="BF440" s="4">
        <v>0</v>
      </c>
      <c r="BG440" s="4">
        <v>0</v>
      </c>
      <c r="BH440" s="4">
        <v>0</v>
      </c>
      <c r="BI440" s="4">
        <v>0</v>
      </c>
      <c r="BJ440" s="4">
        <v>0</v>
      </c>
      <c r="BK440" s="4">
        <v>0</v>
      </c>
      <c r="BL440" s="4">
        <v>0</v>
      </c>
      <c r="BM440" s="4">
        <v>0</v>
      </c>
      <c r="BN440" s="4">
        <v>0</v>
      </c>
      <c r="BO440" s="4">
        <v>111</v>
      </c>
      <c r="BP440" s="4">
        <v>0</v>
      </c>
      <c r="BQ440" s="4">
        <f t="shared" si="635"/>
        <v>671</v>
      </c>
      <c r="BR440" s="27">
        <v>11751</v>
      </c>
      <c r="BS440" s="4">
        <f t="shared" si="636"/>
        <v>11751</v>
      </c>
      <c r="BT440" s="3">
        <v>0</v>
      </c>
      <c r="BU440" s="29">
        <v>43434</v>
      </c>
      <c r="BW440" s="4">
        <f t="shared" ref="BW440:BW441" si="660">SUM(BR429:BR440)</f>
        <v>184054</v>
      </c>
      <c r="BX440" s="22">
        <f t="shared" si="649"/>
        <v>-2.8928388652347592E-2</v>
      </c>
      <c r="BY440" s="202">
        <v>7294</v>
      </c>
      <c r="BZ440" s="202">
        <f t="shared" si="650"/>
        <v>4457</v>
      </c>
      <c r="CA440" s="202">
        <f t="shared" si="651"/>
        <v>38455</v>
      </c>
      <c r="CD440" s="4">
        <f t="shared" ref="CD440:CD441" si="661">SUM(H429:H440)</f>
        <v>38891</v>
      </c>
      <c r="CE440" s="4">
        <f t="shared" ref="CE440:CE441" si="662">SUM(AN429:AN440)</f>
        <v>20265</v>
      </c>
      <c r="CF440" s="4">
        <f t="shared" ref="CF440:CF441" si="663">SUM(AT429:AT440)</f>
        <v>10605</v>
      </c>
      <c r="CG440" s="4">
        <f t="shared" ref="CG440:CG441" si="664">SUM(F429:F440)</f>
        <v>7255</v>
      </c>
      <c r="CH440" s="4">
        <f t="shared" ref="CH440:CH441" si="665">SUM(O429:O440)</f>
        <v>6365</v>
      </c>
      <c r="CZ440" s="70">
        <v>43405</v>
      </c>
      <c r="DA440" s="5">
        <f t="shared" ref="DA440:DA441" si="666">AVERAGE(BS405:BS440)</f>
        <v>15929.972222222223</v>
      </c>
      <c r="DB440" s="5">
        <f t="shared" ref="DB440:DB441" si="667">AVERAGE(BS429:BS440)</f>
        <v>15337.833333333334</v>
      </c>
      <c r="DC440" s="72">
        <f t="shared" ref="DC440:DC444" si="668">BS440</f>
        <v>11751</v>
      </c>
    </row>
    <row r="441" spans="2:107" x14ac:dyDescent="0.3">
      <c r="B441" s="46">
        <v>43435</v>
      </c>
      <c r="C441" t="s">
        <v>442</v>
      </c>
      <c r="D441" s="4">
        <v>55</v>
      </c>
      <c r="E441" s="4">
        <v>179</v>
      </c>
      <c r="F441" s="4">
        <v>404</v>
      </c>
      <c r="G441" s="4">
        <v>41</v>
      </c>
      <c r="H441" s="4">
        <v>2305</v>
      </c>
      <c r="I441" s="4">
        <v>335</v>
      </c>
      <c r="J441" s="4">
        <v>52</v>
      </c>
      <c r="K441" s="4">
        <v>12</v>
      </c>
      <c r="L441" s="4">
        <v>444</v>
      </c>
      <c r="M441" s="4">
        <v>219</v>
      </c>
      <c r="N441" s="4">
        <v>175</v>
      </c>
      <c r="O441" s="4">
        <v>360</v>
      </c>
      <c r="P441" s="4">
        <v>239</v>
      </c>
      <c r="Q441" s="4">
        <v>82</v>
      </c>
      <c r="R441" s="4">
        <v>58</v>
      </c>
      <c r="S441" s="4">
        <v>73</v>
      </c>
      <c r="T441" s="4">
        <v>59</v>
      </c>
      <c r="U441" s="4">
        <v>57</v>
      </c>
      <c r="V441" s="4">
        <v>25</v>
      </c>
      <c r="W441" s="4">
        <v>110</v>
      </c>
      <c r="X441" s="4">
        <v>144</v>
      </c>
      <c r="Y441" s="4">
        <v>130</v>
      </c>
      <c r="Z441" s="4">
        <v>146</v>
      </c>
      <c r="AA441" s="4">
        <v>29</v>
      </c>
      <c r="AB441" s="4">
        <v>107</v>
      </c>
      <c r="AC441" s="4">
        <v>157</v>
      </c>
      <c r="AD441" s="4">
        <v>41</v>
      </c>
      <c r="AE441" s="4">
        <v>188</v>
      </c>
      <c r="AF441" s="4">
        <v>28</v>
      </c>
      <c r="AG441" s="4">
        <v>134</v>
      </c>
      <c r="AH441" s="4">
        <v>96</v>
      </c>
      <c r="AI441" s="4">
        <v>192</v>
      </c>
      <c r="AJ441" s="4">
        <v>177</v>
      </c>
      <c r="AK441" s="4">
        <v>49</v>
      </c>
      <c r="AL441" s="4">
        <v>168</v>
      </c>
      <c r="AM441" s="4">
        <v>79</v>
      </c>
      <c r="AN441" s="4">
        <v>1211</v>
      </c>
      <c r="AO441" s="4">
        <v>163</v>
      </c>
      <c r="AP441" s="4">
        <v>7</v>
      </c>
      <c r="AQ441" s="4">
        <v>79</v>
      </c>
      <c r="AR441" s="4">
        <v>38</v>
      </c>
      <c r="AS441" s="4">
        <v>95</v>
      </c>
      <c r="AT441" s="4">
        <v>567</v>
      </c>
      <c r="AU441" s="4">
        <v>156</v>
      </c>
      <c r="AV441" s="4">
        <v>13</v>
      </c>
      <c r="AW441" s="4">
        <v>214</v>
      </c>
      <c r="AX441" s="4">
        <v>0</v>
      </c>
      <c r="AY441" s="4">
        <v>17</v>
      </c>
      <c r="AZ441" s="4">
        <v>93</v>
      </c>
      <c r="BA441" s="4">
        <v>37</v>
      </c>
      <c r="BB441" s="4">
        <v>30</v>
      </c>
      <c r="BC441" s="4">
        <v>0</v>
      </c>
      <c r="BD441" s="4">
        <v>0</v>
      </c>
      <c r="BE441" s="4">
        <v>0</v>
      </c>
      <c r="BF441" s="4">
        <v>0</v>
      </c>
      <c r="BG441" s="4">
        <v>0</v>
      </c>
      <c r="BH441" s="4">
        <v>0</v>
      </c>
      <c r="BI441" s="4">
        <v>0</v>
      </c>
      <c r="BJ441" s="4">
        <v>0</v>
      </c>
      <c r="BK441" s="4">
        <v>0</v>
      </c>
      <c r="BL441" s="4">
        <v>0</v>
      </c>
      <c r="BM441" s="4">
        <v>0</v>
      </c>
      <c r="BN441" s="4">
        <v>0</v>
      </c>
      <c r="BO441" s="4">
        <v>101</v>
      </c>
      <c r="BP441" s="4">
        <v>0</v>
      </c>
      <c r="BQ441" s="4">
        <f t="shared" si="635"/>
        <v>642</v>
      </c>
      <c r="BR441" s="27">
        <v>10612</v>
      </c>
      <c r="BS441" s="4">
        <f t="shared" si="636"/>
        <v>10612</v>
      </c>
      <c r="BT441" s="3">
        <v>0</v>
      </c>
      <c r="BU441" s="29">
        <v>43465</v>
      </c>
      <c r="BW441" s="4">
        <f t="shared" si="660"/>
        <v>179347</v>
      </c>
      <c r="BX441" s="22">
        <f t="shared" si="649"/>
        <v>-5.7759494801435274E-2</v>
      </c>
      <c r="BY441" s="202">
        <v>3738</v>
      </c>
      <c r="BZ441" s="202">
        <f t="shared" si="650"/>
        <v>6874</v>
      </c>
      <c r="CA441" s="202">
        <f t="shared" si="651"/>
        <v>35180</v>
      </c>
      <c r="CD441" s="4">
        <f t="shared" si="661"/>
        <v>38013</v>
      </c>
      <c r="CE441" s="4">
        <f t="shared" si="662"/>
        <v>19741</v>
      </c>
      <c r="CF441" s="4">
        <f t="shared" si="663"/>
        <v>10292</v>
      </c>
      <c r="CG441" s="4">
        <f t="shared" si="664"/>
        <v>7069</v>
      </c>
      <c r="CH441" s="4">
        <f t="shared" si="665"/>
        <v>6205</v>
      </c>
      <c r="CZ441" s="70">
        <v>43435</v>
      </c>
      <c r="DA441" s="5">
        <f t="shared" si="666"/>
        <v>15888.666666666666</v>
      </c>
      <c r="DB441" s="5">
        <f t="shared" si="667"/>
        <v>14945.583333333334</v>
      </c>
      <c r="DC441" s="72">
        <f t="shared" si="668"/>
        <v>10612</v>
      </c>
    </row>
    <row r="442" spans="2:107" x14ac:dyDescent="0.3">
      <c r="B442" s="46">
        <v>43466</v>
      </c>
      <c r="C442" t="s">
        <v>443</v>
      </c>
      <c r="D442" s="4">
        <v>72</v>
      </c>
      <c r="E442" s="4">
        <v>226</v>
      </c>
      <c r="F442" s="4">
        <v>508</v>
      </c>
      <c r="G442" s="4">
        <v>52</v>
      </c>
      <c r="H442" s="4">
        <v>2902</v>
      </c>
      <c r="I442" s="4">
        <v>401</v>
      </c>
      <c r="J442" s="4">
        <v>83</v>
      </c>
      <c r="K442" s="4">
        <v>15</v>
      </c>
      <c r="L442" s="4">
        <v>531</v>
      </c>
      <c r="M442" s="4">
        <v>272</v>
      </c>
      <c r="N442" s="4">
        <v>213</v>
      </c>
      <c r="O442" s="4">
        <v>454</v>
      </c>
      <c r="P442" s="4">
        <v>278</v>
      </c>
      <c r="Q442" s="4">
        <v>100</v>
      </c>
      <c r="R442" s="4">
        <v>62</v>
      </c>
      <c r="S442" s="4">
        <v>62</v>
      </c>
      <c r="T442" s="4">
        <v>51</v>
      </c>
      <c r="U442" s="4">
        <v>88</v>
      </c>
      <c r="V442" s="4">
        <v>24</v>
      </c>
      <c r="W442" s="4">
        <v>143</v>
      </c>
      <c r="X442" s="4">
        <v>165</v>
      </c>
      <c r="Y442" s="4">
        <v>161</v>
      </c>
      <c r="Z442" s="4">
        <v>133</v>
      </c>
      <c r="AA442" s="4">
        <v>26</v>
      </c>
      <c r="AB442" s="4">
        <v>149</v>
      </c>
      <c r="AC442" s="4">
        <v>218</v>
      </c>
      <c r="AD442" s="4">
        <v>45</v>
      </c>
      <c r="AE442" s="4">
        <v>261</v>
      </c>
      <c r="AF442" s="4">
        <v>37</v>
      </c>
      <c r="AG442" s="4">
        <v>123</v>
      </c>
      <c r="AH442" s="4">
        <v>106</v>
      </c>
      <c r="AI442" s="4">
        <v>276</v>
      </c>
      <c r="AJ442" s="4">
        <v>186</v>
      </c>
      <c r="AK442" s="4">
        <v>60</v>
      </c>
      <c r="AL442" s="4">
        <v>177</v>
      </c>
      <c r="AM442" s="4">
        <v>93</v>
      </c>
      <c r="AN442" s="4">
        <v>1446</v>
      </c>
      <c r="AO442" s="4">
        <v>164</v>
      </c>
      <c r="AP442" s="4">
        <v>15</v>
      </c>
      <c r="AQ442" s="4">
        <v>104</v>
      </c>
      <c r="AR442" s="4">
        <v>29</v>
      </c>
      <c r="AS442" s="4">
        <v>139</v>
      </c>
      <c r="AT442" s="4">
        <v>695</v>
      </c>
      <c r="AU442" s="4">
        <v>228</v>
      </c>
      <c r="AV442" s="4">
        <v>20</v>
      </c>
      <c r="AW442" s="4">
        <v>278</v>
      </c>
      <c r="AX442" s="4">
        <v>0</v>
      </c>
      <c r="AY442" s="4">
        <v>18</v>
      </c>
      <c r="AZ442" s="4">
        <v>125</v>
      </c>
      <c r="BA442" s="4">
        <v>40</v>
      </c>
      <c r="BB442" s="4">
        <v>47</v>
      </c>
      <c r="BC442" s="4">
        <v>0</v>
      </c>
      <c r="BD442" s="4">
        <v>0</v>
      </c>
      <c r="BE442" s="4">
        <v>0</v>
      </c>
      <c r="BF442" s="4">
        <v>0</v>
      </c>
      <c r="BG442" s="4">
        <v>0</v>
      </c>
      <c r="BH442" s="4">
        <v>0</v>
      </c>
      <c r="BI442" s="4">
        <v>0</v>
      </c>
      <c r="BJ442" s="4">
        <v>0</v>
      </c>
      <c r="BK442" s="4">
        <v>0</v>
      </c>
      <c r="BL442" s="4">
        <v>0</v>
      </c>
      <c r="BM442" s="4">
        <v>0</v>
      </c>
      <c r="BN442" s="4">
        <v>0</v>
      </c>
      <c r="BO442" s="4">
        <v>110</v>
      </c>
      <c r="BP442" s="4">
        <v>0</v>
      </c>
      <c r="BQ442" s="4">
        <f t="shared" si="635"/>
        <v>702</v>
      </c>
      <c r="BR442" s="27">
        <v>12913</v>
      </c>
      <c r="BS442" s="4">
        <f t="shared" si="636"/>
        <v>12913</v>
      </c>
      <c r="BT442" s="3">
        <v>0</v>
      </c>
      <c r="BU442" s="29">
        <v>43496</v>
      </c>
      <c r="BW442" s="4">
        <f t="shared" ref="BW442" si="669">SUM(BR431:BR442)</f>
        <v>178958</v>
      </c>
      <c r="BX442" s="22">
        <f t="shared" ref="BX442" si="670">(BW442/BW430)-1</f>
        <v>-6.1425499554203622E-2</v>
      </c>
      <c r="BY442" s="202">
        <v>4489</v>
      </c>
      <c r="BZ442" s="202">
        <f t="shared" ref="BZ442" si="671">BR442-BY442</f>
        <v>8424</v>
      </c>
      <c r="CA442" s="202">
        <f t="shared" ref="CA442" si="672">SUM(BZ431:BZ442)</f>
        <v>33868</v>
      </c>
      <c r="CD442" s="4">
        <f t="shared" ref="CD442" si="673">SUM(H431:H442)</f>
        <v>38130</v>
      </c>
      <c r="CE442" s="4">
        <f t="shared" ref="CE442" si="674">SUM(AN431:AN442)</f>
        <v>19643</v>
      </c>
      <c r="CF442" s="4">
        <f t="shared" ref="CF442" si="675">SUM(AT431:AT442)</f>
        <v>10261</v>
      </c>
      <c r="CG442" s="4">
        <f t="shared" ref="CG442" si="676">SUM(F431:F442)</f>
        <v>7032</v>
      </c>
      <c r="CH442" s="4">
        <f t="shared" ref="CH442" si="677">SUM(O431:O442)</f>
        <v>6203</v>
      </c>
      <c r="CZ442" s="70">
        <v>43466</v>
      </c>
      <c r="DA442" s="5">
        <f t="shared" ref="DA442" si="678">AVERAGE(BS407:BS442)</f>
        <v>15766.805555555555</v>
      </c>
      <c r="DB442" s="5">
        <f t="shared" ref="DB442" si="679">AVERAGE(BS431:BS442)</f>
        <v>14913.166666666666</v>
      </c>
      <c r="DC442" s="72">
        <f t="shared" si="668"/>
        <v>12913</v>
      </c>
    </row>
    <row r="443" spans="2:107" x14ac:dyDescent="0.3">
      <c r="B443" s="46">
        <v>43497</v>
      </c>
      <c r="C443" t="s">
        <v>444</v>
      </c>
      <c r="D443" s="4">
        <v>60</v>
      </c>
      <c r="E443" s="4">
        <v>169</v>
      </c>
      <c r="F443" s="4">
        <v>380</v>
      </c>
      <c r="G443" s="4">
        <v>49</v>
      </c>
      <c r="H443" s="4">
        <v>2118</v>
      </c>
      <c r="I443" s="4">
        <v>289</v>
      </c>
      <c r="J443" s="4">
        <v>46</v>
      </c>
      <c r="K443" s="4">
        <v>8</v>
      </c>
      <c r="L443" s="4">
        <v>398</v>
      </c>
      <c r="M443" s="4">
        <v>203</v>
      </c>
      <c r="N443" s="4">
        <v>170</v>
      </c>
      <c r="O443" s="4">
        <v>334</v>
      </c>
      <c r="P443" s="4">
        <v>221</v>
      </c>
      <c r="Q443" s="4">
        <v>87</v>
      </c>
      <c r="R443" s="4">
        <v>46</v>
      </c>
      <c r="S443" s="4">
        <v>66</v>
      </c>
      <c r="T443" s="4">
        <v>46</v>
      </c>
      <c r="U443" s="4">
        <v>58</v>
      </c>
      <c r="V443" s="4">
        <v>22</v>
      </c>
      <c r="W443" s="4">
        <v>111</v>
      </c>
      <c r="X443" s="4">
        <v>113</v>
      </c>
      <c r="Y443" s="4">
        <v>141</v>
      </c>
      <c r="Z443" s="4">
        <v>97</v>
      </c>
      <c r="AA443" s="4">
        <v>24</v>
      </c>
      <c r="AB443" s="4">
        <v>101</v>
      </c>
      <c r="AC443" s="4">
        <v>157</v>
      </c>
      <c r="AD443" s="4">
        <v>41</v>
      </c>
      <c r="AE443" s="4">
        <v>196</v>
      </c>
      <c r="AF443" s="4">
        <v>24</v>
      </c>
      <c r="AG443" s="4">
        <v>121</v>
      </c>
      <c r="AH443" s="4">
        <v>88</v>
      </c>
      <c r="AI443" s="4">
        <v>207</v>
      </c>
      <c r="AJ443" s="4">
        <v>194</v>
      </c>
      <c r="AK443" s="4">
        <v>38</v>
      </c>
      <c r="AL443" s="4">
        <v>123</v>
      </c>
      <c r="AM443" s="4">
        <v>65</v>
      </c>
      <c r="AN443" s="4">
        <v>1038</v>
      </c>
      <c r="AO443" s="4">
        <v>147</v>
      </c>
      <c r="AP443" s="4">
        <v>11</v>
      </c>
      <c r="AQ443" s="4">
        <v>59</v>
      </c>
      <c r="AR443" s="4">
        <v>37</v>
      </c>
      <c r="AS443" s="4">
        <v>101</v>
      </c>
      <c r="AT443" s="4">
        <v>599</v>
      </c>
      <c r="AU443" s="4">
        <v>173</v>
      </c>
      <c r="AV443" s="4">
        <v>15</v>
      </c>
      <c r="AW443" s="4">
        <v>191</v>
      </c>
      <c r="AX443" s="4">
        <v>0</v>
      </c>
      <c r="AY443" s="4">
        <v>14</v>
      </c>
      <c r="AZ443" s="4">
        <v>89</v>
      </c>
      <c r="BA443" s="4">
        <v>31</v>
      </c>
      <c r="BB443" s="4">
        <v>23</v>
      </c>
      <c r="BC443" s="4">
        <v>0</v>
      </c>
      <c r="BD443" s="4">
        <v>0</v>
      </c>
      <c r="BE443" s="4">
        <v>0</v>
      </c>
      <c r="BF443" s="4">
        <v>0</v>
      </c>
      <c r="BG443" s="4">
        <v>0</v>
      </c>
      <c r="BH443" s="4">
        <v>0</v>
      </c>
      <c r="BI443" s="4">
        <v>0</v>
      </c>
      <c r="BJ443" s="4">
        <v>0</v>
      </c>
      <c r="BK443" s="4">
        <v>0</v>
      </c>
      <c r="BL443" s="4">
        <v>0</v>
      </c>
      <c r="BM443" s="4">
        <v>0</v>
      </c>
      <c r="BN443" s="4">
        <v>0</v>
      </c>
      <c r="BO443" s="4">
        <v>90</v>
      </c>
      <c r="BP443" s="4">
        <v>0</v>
      </c>
      <c r="BQ443" s="4">
        <f t="shared" si="635"/>
        <v>490</v>
      </c>
      <c r="BR443" s="27">
        <v>9719</v>
      </c>
      <c r="BS443" s="4">
        <f t="shared" si="636"/>
        <v>9719</v>
      </c>
      <c r="BT443" s="3">
        <v>0</v>
      </c>
      <c r="BU443" s="29">
        <v>43524</v>
      </c>
      <c r="BW443" s="4">
        <f t="shared" ref="BW443" si="680">SUM(BR432:BR443)</f>
        <v>176289</v>
      </c>
      <c r="BX443" s="22">
        <f t="shared" ref="BX443" si="681">(BW443/BW431)-1</f>
        <v>-7.5302263369089184E-2</v>
      </c>
      <c r="BY443" s="202">
        <v>3664</v>
      </c>
      <c r="BZ443" s="202">
        <f t="shared" ref="BZ443" si="682">BR443-BY443</f>
        <v>6055</v>
      </c>
      <c r="CA443" s="202">
        <f t="shared" ref="CA443" si="683">SUM(BZ432:BZ443)</f>
        <v>31190</v>
      </c>
      <c r="CD443" s="4">
        <f t="shared" ref="CD443" si="684">SUM(H432:H443)</f>
        <v>37658</v>
      </c>
      <c r="CE443" s="4">
        <f t="shared" ref="CE443" si="685">SUM(AN432:AN443)</f>
        <v>19237</v>
      </c>
      <c r="CF443" s="4">
        <f t="shared" ref="CF443" si="686">SUM(AT432:AT443)</f>
        <v>10132</v>
      </c>
      <c r="CG443" s="4">
        <f t="shared" ref="CG443" si="687">SUM(F432:F443)</f>
        <v>6892</v>
      </c>
      <c r="CH443" s="4">
        <f t="shared" ref="CH443" si="688">SUM(O432:O443)</f>
        <v>6073</v>
      </c>
      <c r="CZ443" s="70">
        <v>43497</v>
      </c>
      <c r="DA443" s="5">
        <f t="shared" ref="DA443" si="689">AVERAGE(BS408:BS443)</f>
        <v>15633.972222222223</v>
      </c>
      <c r="DB443" s="5">
        <f t="shared" ref="DB443" si="690">AVERAGE(BS432:BS443)</f>
        <v>14690.75</v>
      </c>
      <c r="DC443" s="72">
        <f t="shared" si="668"/>
        <v>9719</v>
      </c>
    </row>
    <row r="444" spans="2:107" x14ac:dyDescent="0.3">
      <c r="B444" s="46">
        <v>43525</v>
      </c>
      <c r="C444" t="s">
        <v>445</v>
      </c>
      <c r="D444" s="4">
        <v>65</v>
      </c>
      <c r="E444" s="4">
        <v>228</v>
      </c>
      <c r="F444" s="4">
        <v>528</v>
      </c>
      <c r="G444" s="4">
        <v>69</v>
      </c>
      <c r="H444" s="4">
        <v>2885</v>
      </c>
      <c r="I444" s="4">
        <v>415</v>
      </c>
      <c r="J444" s="4">
        <v>62</v>
      </c>
      <c r="K444" s="4">
        <v>18</v>
      </c>
      <c r="L444" s="4">
        <v>558</v>
      </c>
      <c r="M444" s="4">
        <v>301</v>
      </c>
      <c r="N444" s="4">
        <v>238</v>
      </c>
      <c r="O444" s="4">
        <v>481</v>
      </c>
      <c r="P444" s="4">
        <v>323</v>
      </c>
      <c r="Q444" s="4">
        <v>106</v>
      </c>
      <c r="R444" s="4">
        <v>76</v>
      </c>
      <c r="S444" s="4">
        <v>95</v>
      </c>
      <c r="T444" s="4">
        <v>57</v>
      </c>
      <c r="U444" s="4">
        <v>76</v>
      </c>
      <c r="V444" s="4">
        <v>22</v>
      </c>
      <c r="W444" s="4">
        <v>165</v>
      </c>
      <c r="X444" s="4">
        <v>161</v>
      </c>
      <c r="Y444" s="4">
        <v>189</v>
      </c>
      <c r="Z444" s="4">
        <v>136</v>
      </c>
      <c r="AA444" s="4">
        <v>35</v>
      </c>
      <c r="AB444" s="4">
        <v>154</v>
      </c>
      <c r="AC444" s="4">
        <v>197</v>
      </c>
      <c r="AD444" s="4">
        <v>62</v>
      </c>
      <c r="AE444" s="4">
        <v>275</v>
      </c>
      <c r="AF444" s="4">
        <v>30</v>
      </c>
      <c r="AG444" s="4">
        <v>148</v>
      </c>
      <c r="AH444" s="4">
        <v>124</v>
      </c>
      <c r="AI444" s="4">
        <v>269</v>
      </c>
      <c r="AJ444" s="4">
        <v>210</v>
      </c>
      <c r="AK444" s="4">
        <v>60</v>
      </c>
      <c r="AL444" s="4">
        <v>181</v>
      </c>
      <c r="AM444" s="4">
        <v>85</v>
      </c>
      <c r="AN444" s="4">
        <v>1485</v>
      </c>
      <c r="AO444" s="4">
        <v>192</v>
      </c>
      <c r="AP444" s="4">
        <v>19</v>
      </c>
      <c r="AQ444" s="4">
        <v>115</v>
      </c>
      <c r="AR444" s="4">
        <v>33</v>
      </c>
      <c r="AS444" s="4">
        <v>143</v>
      </c>
      <c r="AT444" s="4">
        <v>766</v>
      </c>
      <c r="AU444" s="4">
        <v>236</v>
      </c>
      <c r="AV444" s="4">
        <v>11</v>
      </c>
      <c r="AW444" s="4">
        <v>232</v>
      </c>
      <c r="AX444" s="4">
        <v>0</v>
      </c>
      <c r="AY444" s="4">
        <v>19</v>
      </c>
      <c r="AZ444" s="4">
        <v>136</v>
      </c>
      <c r="BA444" s="4">
        <v>53</v>
      </c>
      <c r="BB444" s="4">
        <v>42</v>
      </c>
      <c r="BC444" s="4">
        <v>0</v>
      </c>
      <c r="BD444" s="4">
        <v>0</v>
      </c>
      <c r="BE444" s="4">
        <v>0</v>
      </c>
      <c r="BF444" s="4">
        <v>0</v>
      </c>
      <c r="BG444" s="4">
        <v>0</v>
      </c>
      <c r="BH444" s="4">
        <v>0</v>
      </c>
      <c r="BI444" s="4">
        <v>0</v>
      </c>
      <c r="BJ444" s="4">
        <v>0</v>
      </c>
      <c r="BK444" s="4">
        <v>0</v>
      </c>
      <c r="BL444" s="4">
        <v>0</v>
      </c>
      <c r="BM444" s="4">
        <v>0</v>
      </c>
      <c r="BN444" s="4">
        <v>0</v>
      </c>
      <c r="BO444" s="4">
        <v>139</v>
      </c>
      <c r="BP444" s="4">
        <v>0</v>
      </c>
      <c r="BQ444" s="4">
        <f t="shared" si="635"/>
        <v>758</v>
      </c>
      <c r="BR444" s="27">
        <v>13463</v>
      </c>
      <c r="BS444" s="4">
        <f t="shared" si="636"/>
        <v>13463</v>
      </c>
      <c r="BT444" s="3">
        <v>0</v>
      </c>
      <c r="BU444" s="29">
        <v>43555</v>
      </c>
      <c r="BW444" s="4">
        <f t="shared" ref="BW444" si="691">SUM(BR433:BR444)</f>
        <v>171747</v>
      </c>
      <c r="BX444" s="22">
        <f t="shared" ref="BX444" si="692">(BW444/BW432)-1</f>
        <v>-0.11687303317633024</v>
      </c>
      <c r="BY444" s="202">
        <v>9052</v>
      </c>
      <c r="BZ444" s="202">
        <f t="shared" ref="BZ444" si="693">BR444-BY444</f>
        <v>4411</v>
      </c>
      <c r="CA444" s="202">
        <f t="shared" ref="CA444" si="694">SUM(BZ433:BZ444)</f>
        <v>30274</v>
      </c>
      <c r="CD444" s="4">
        <f t="shared" ref="CD444" si="695">SUM(H433:H444)</f>
        <v>36831</v>
      </c>
      <c r="CE444" s="4">
        <f t="shared" ref="CE444" si="696">SUM(AN433:AN444)</f>
        <v>18492</v>
      </c>
      <c r="CF444" s="4">
        <f t="shared" ref="CF444" si="697">SUM(AT433:AT444)</f>
        <v>9848</v>
      </c>
      <c r="CG444" s="4">
        <f t="shared" ref="CG444" si="698">SUM(F433:F444)</f>
        <v>6766</v>
      </c>
      <c r="CH444" s="4">
        <f t="shared" ref="CH444" si="699">SUM(O433:O444)</f>
        <v>5863</v>
      </c>
      <c r="CZ444" s="70">
        <v>43525</v>
      </c>
      <c r="DA444" s="5">
        <f t="shared" ref="DA444" si="700">AVERAGE(BS409:BS444)</f>
        <v>15573.916666666666</v>
      </c>
      <c r="DB444" s="5">
        <f t="shared" ref="DB444" si="701">AVERAGE(BS433:BS444)</f>
        <v>14312.25</v>
      </c>
      <c r="DC444" s="72">
        <f t="shared" si="668"/>
        <v>13463</v>
      </c>
    </row>
    <row r="445" spans="2:107" x14ac:dyDescent="0.3">
      <c r="B445" s="46">
        <v>43556</v>
      </c>
      <c r="C445" t="s">
        <v>446</v>
      </c>
      <c r="D445" s="4">
        <v>63</v>
      </c>
      <c r="E445" s="4">
        <v>199</v>
      </c>
      <c r="F445" s="4">
        <v>542</v>
      </c>
      <c r="G445" s="4">
        <v>50</v>
      </c>
      <c r="H445" s="4">
        <v>2628</v>
      </c>
      <c r="I445" s="4">
        <v>401</v>
      </c>
      <c r="J445" s="4">
        <v>53</v>
      </c>
      <c r="K445" s="4">
        <v>17</v>
      </c>
      <c r="L445" s="4">
        <v>468</v>
      </c>
      <c r="M445" s="4">
        <v>270</v>
      </c>
      <c r="N445" s="4">
        <v>214</v>
      </c>
      <c r="O445" s="4">
        <v>424</v>
      </c>
      <c r="P445" s="4">
        <v>305</v>
      </c>
      <c r="Q445" s="4">
        <v>108</v>
      </c>
      <c r="R445" s="4">
        <v>58</v>
      </c>
      <c r="S445" s="4">
        <v>98</v>
      </c>
      <c r="T445" s="4">
        <v>51</v>
      </c>
      <c r="U445" s="4">
        <v>70</v>
      </c>
      <c r="V445" s="4">
        <v>23</v>
      </c>
      <c r="W445" s="4">
        <v>110</v>
      </c>
      <c r="X445" s="4">
        <v>155</v>
      </c>
      <c r="Y445" s="4">
        <v>178</v>
      </c>
      <c r="Z445" s="4">
        <v>141</v>
      </c>
      <c r="AA445" s="4">
        <v>21</v>
      </c>
      <c r="AB445" s="4">
        <v>128</v>
      </c>
      <c r="AC445" s="4">
        <v>185</v>
      </c>
      <c r="AD445" s="4">
        <v>52</v>
      </c>
      <c r="AE445" s="4">
        <v>276</v>
      </c>
      <c r="AF445" s="4">
        <v>24</v>
      </c>
      <c r="AG445" s="4">
        <v>136</v>
      </c>
      <c r="AH445" s="4">
        <v>90</v>
      </c>
      <c r="AI445" s="4">
        <v>243</v>
      </c>
      <c r="AJ445" s="4">
        <v>207</v>
      </c>
      <c r="AK445" s="4">
        <v>56</v>
      </c>
      <c r="AL445" s="4">
        <v>164</v>
      </c>
      <c r="AM445" s="4">
        <v>69</v>
      </c>
      <c r="AN445" s="4">
        <v>1412</v>
      </c>
      <c r="AO445" s="4">
        <v>164</v>
      </c>
      <c r="AP445" s="4">
        <v>11</v>
      </c>
      <c r="AQ445" s="4">
        <v>93</v>
      </c>
      <c r="AR445" s="4">
        <v>38</v>
      </c>
      <c r="AS445" s="4">
        <v>131</v>
      </c>
      <c r="AT445" s="4">
        <v>745</v>
      </c>
      <c r="AU445" s="4">
        <v>205</v>
      </c>
      <c r="AV445" s="4">
        <v>25</v>
      </c>
      <c r="AW445" s="4">
        <v>246</v>
      </c>
      <c r="AX445" s="4">
        <v>0</v>
      </c>
      <c r="AY445" s="4">
        <v>13</v>
      </c>
      <c r="AZ445" s="4">
        <v>133</v>
      </c>
      <c r="BA445" s="4">
        <v>50</v>
      </c>
      <c r="BB445" s="4">
        <v>32</v>
      </c>
      <c r="BC445" s="4">
        <v>0</v>
      </c>
      <c r="BD445" s="4">
        <v>0</v>
      </c>
      <c r="BE445" s="4">
        <v>0</v>
      </c>
      <c r="BF445" s="4">
        <v>0</v>
      </c>
      <c r="BG445" s="4">
        <v>0</v>
      </c>
      <c r="BH445" s="4">
        <v>0</v>
      </c>
      <c r="BI445" s="4">
        <v>0</v>
      </c>
      <c r="BJ445" s="4">
        <v>0</v>
      </c>
      <c r="BK445" s="4">
        <v>0</v>
      </c>
      <c r="BL445" s="4">
        <v>0</v>
      </c>
      <c r="BM445" s="4">
        <v>0</v>
      </c>
      <c r="BN445" s="4">
        <v>0</v>
      </c>
      <c r="BO445" s="4">
        <v>112</v>
      </c>
      <c r="BP445" s="4">
        <v>0</v>
      </c>
      <c r="BQ445" s="4">
        <f t="shared" si="635"/>
        <v>668</v>
      </c>
      <c r="BR445" s="27">
        <v>12355</v>
      </c>
      <c r="BS445" s="4">
        <f t="shared" si="636"/>
        <v>12355</v>
      </c>
      <c r="BT445" s="3">
        <v>0</v>
      </c>
      <c r="BU445" s="29">
        <v>43585</v>
      </c>
      <c r="BW445" s="4">
        <f t="shared" ref="BW445" si="702">SUM(BR434:BR445)</f>
        <v>170532</v>
      </c>
      <c r="BX445" s="22">
        <f t="shared" ref="BX445" si="703">(BW445/BW433)-1</f>
        <v>-0.10702672133465285</v>
      </c>
      <c r="BY445" s="202">
        <v>5650</v>
      </c>
      <c r="BZ445" s="202">
        <f t="shared" ref="BZ445" si="704">BR445-BY445</f>
        <v>6705</v>
      </c>
      <c r="CA445" s="202">
        <f t="shared" ref="CA445" si="705">SUM(BZ434:BZ445)</f>
        <v>50767</v>
      </c>
      <c r="CD445" s="4">
        <f t="shared" ref="CD445" si="706">SUM(H434:H445)</f>
        <v>36492</v>
      </c>
      <c r="CE445" s="4">
        <f t="shared" ref="CE445" si="707">SUM(AN434:AN445)</f>
        <v>18349</v>
      </c>
      <c r="CF445" s="4">
        <f t="shared" ref="CF445" si="708">SUM(AT434:AT445)</f>
        <v>9839</v>
      </c>
      <c r="CG445" s="4">
        <f t="shared" ref="CG445" si="709">SUM(F434:F445)</f>
        <v>6763</v>
      </c>
      <c r="CH445" s="4">
        <f t="shared" ref="CH445" si="710">SUM(O434:O445)</f>
        <v>5827</v>
      </c>
      <c r="CZ445" s="70">
        <v>43556</v>
      </c>
      <c r="DA445" s="5">
        <f t="shared" ref="DA445" si="711">AVERAGE(BS410:BS445)</f>
        <v>15412.166666666666</v>
      </c>
      <c r="DB445" s="5">
        <f t="shared" ref="DB445" si="712">AVERAGE(BS434:BS445)</f>
        <v>14211</v>
      </c>
      <c r="DC445" s="72">
        <f t="shared" ref="DC445" si="713">BS445</f>
        <v>12355</v>
      </c>
    </row>
    <row r="446" spans="2:107" x14ac:dyDescent="0.3">
      <c r="B446" s="46">
        <v>43586</v>
      </c>
      <c r="C446" t="s">
        <v>447</v>
      </c>
      <c r="D446" s="4">
        <v>70</v>
      </c>
      <c r="E446" s="4">
        <v>264</v>
      </c>
      <c r="F446" s="4">
        <v>568</v>
      </c>
      <c r="G446" s="4">
        <v>50</v>
      </c>
      <c r="H446" s="4">
        <v>2731</v>
      </c>
      <c r="I446" s="4">
        <v>414</v>
      </c>
      <c r="J446" s="4">
        <v>57</v>
      </c>
      <c r="K446" s="4">
        <v>15</v>
      </c>
      <c r="L446" s="4">
        <v>556</v>
      </c>
      <c r="M446" s="4">
        <v>259</v>
      </c>
      <c r="N446" s="4">
        <v>238</v>
      </c>
      <c r="O446" s="4">
        <v>487</v>
      </c>
      <c r="P446" s="4">
        <v>316</v>
      </c>
      <c r="Q446" s="4">
        <v>89</v>
      </c>
      <c r="R446" s="4">
        <v>57</v>
      </c>
      <c r="S446" s="4">
        <v>87</v>
      </c>
      <c r="T446" s="4">
        <v>65</v>
      </c>
      <c r="U446" s="4">
        <v>80</v>
      </c>
      <c r="V446" s="4">
        <v>25</v>
      </c>
      <c r="W446" s="4">
        <v>128</v>
      </c>
      <c r="X446" s="4">
        <v>129</v>
      </c>
      <c r="Y446" s="4">
        <v>200</v>
      </c>
      <c r="Z446" s="4">
        <v>162</v>
      </c>
      <c r="AA446" s="4">
        <v>34</v>
      </c>
      <c r="AB446" s="4">
        <v>154</v>
      </c>
      <c r="AC446" s="4">
        <v>204</v>
      </c>
      <c r="AD446" s="4">
        <v>57</v>
      </c>
      <c r="AE446" s="4">
        <v>289</v>
      </c>
      <c r="AF446" s="4">
        <v>31</v>
      </c>
      <c r="AG446" s="4">
        <v>149</v>
      </c>
      <c r="AH446" s="4">
        <v>102</v>
      </c>
      <c r="AI446" s="4">
        <v>263</v>
      </c>
      <c r="AJ446" s="4">
        <v>204</v>
      </c>
      <c r="AK446" s="4">
        <v>45</v>
      </c>
      <c r="AL446" s="4">
        <v>177</v>
      </c>
      <c r="AM446" s="4">
        <v>103</v>
      </c>
      <c r="AN446" s="4">
        <v>1508</v>
      </c>
      <c r="AO446" s="4">
        <v>161</v>
      </c>
      <c r="AP446" s="4">
        <v>17</v>
      </c>
      <c r="AQ446" s="4">
        <v>93</v>
      </c>
      <c r="AR446" s="4">
        <v>43</v>
      </c>
      <c r="AS446" s="4">
        <v>139</v>
      </c>
      <c r="AT446" s="4">
        <v>741</v>
      </c>
      <c r="AU446" s="4">
        <v>240</v>
      </c>
      <c r="AV446" s="4">
        <v>16</v>
      </c>
      <c r="AW446" s="4">
        <v>257</v>
      </c>
      <c r="AX446" s="4">
        <v>0</v>
      </c>
      <c r="AY446" s="4">
        <v>8</v>
      </c>
      <c r="AZ446" s="4">
        <v>140</v>
      </c>
      <c r="BA446" s="4">
        <v>40</v>
      </c>
      <c r="BB446" s="4">
        <v>30</v>
      </c>
      <c r="BC446" s="4">
        <v>0</v>
      </c>
      <c r="BD446" s="4">
        <v>0</v>
      </c>
      <c r="BE446" s="4">
        <v>0</v>
      </c>
      <c r="BF446" s="4">
        <v>0</v>
      </c>
      <c r="BG446" s="4">
        <v>0</v>
      </c>
      <c r="BH446" s="4">
        <v>0</v>
      </c>
      <c r="BI446" s="4">
        <v>0</v>
      </c>
      <c r="BJ446" s="4">
        <v>0</v>
      </c>
      <c r="BK446" s="4">
        <v>0</v>
      </c>
      <c r="BL446" s="4">
        <v>0</v>
      </c>
      <c r="BM446" s="4">
        <v>0</v>
      </c>
      <c r="BN446" s="4">
        <v>0</v>
      </c>
      <c r="BO446" s="4">
        <v>117</v>
      </c>
      <c r="BP446" s="4">
        <v>0</v>
      </c>
      <c r="BQ446" s="4">
        <f t="shared" si="635"/>
        <v>659</v>
      </c>
      <c r="BR446" s="27">
        <v>13068</v>
      </c>
      <c r="BS446" s="4">
        <f t="shared" si="636"/>
        <v>13068</v>
      </c>
      <c r="BT446" s="3">
        <v>0</v>
      </c>
      <c r="BU446" s="29">
        <v>43616</v>
      </c>
      <c r="BW446" s="4">
        <f t="shared" ref="BW446" si="714">SUM(BR435:BR446)</f>
        <v>170967</v>
      </c>
      <c r="BX446" s="22">
        <f t="shared" ref="BX446" si="715">(BW446/BW434)-1</f>
        <v>-0.10350957227579483</v>
      </c>
      <c r="BY446" s="202">
        <v>4528</v>
      </c>
      <c r="BZ446" s="202">
        <f t="shared" ref="BZ446" si="716">BR446-BY446</f>
        <v>8540</v>
      </c>
      <c r="CA446" s="202">
        <f t="shared" ref="CA446" si="717">SUM(BZ435:BZ446)</f>
        <v>74787</v>
      </c>
      <c r="CD446" s="4">
        <f t="shared" ref="CD446:CD448" si="718">SUM(H435:H446)</f>
        <v>36481</v>
      </c>
      <c r="CE446" s="4">
        <f t="shared" ref="CE446:CE448" si="719">SUM(AN435:AN446)</f>
        <v>18407</v>
      </c>
      <c r="CF446" s="4">
        <f t="shared" ref="CF446:CF448" si="720">SUM(AT435:AT446)</f>
        <v>9867</v>
      </c>
      <c r="CG446" s="4">
        <f t="shared" ref="CG446:CG448" si="721">SUM(F435:F446)</f>
        <v>6809</v>
      </c>
      <c r="CH446" s="4">
        <f t="shared" ref="CH446:CH448" si="722">SUM(O435:O446)</f>
        <v>5873</v>
      </c>
      <c r="CZ446" s="70">
        <v>43586</v>
      </c>
      <c r="DA446" s="5">
        <f t="shared" ref="DA446:DA447" si="723">AVERAGE(BS411:BS446)</f>
        <v>15391.777777777777</v>
      </c>
      <c r="DB446" s="5">
        <f t="shared" ref="DB446:DB447" si="724">AVERAGE(BS435:BS446)</f>
        <v>14247.25</v>
      </c>
      <c r="DC446" s="72">
        <f t="shared" ref="DC446:DC447" si="725">BS446</f>
        <v>13068</v>
      </c>
    </row>
    <row r="447" spans="2:107" x14ac:dyDescent="0.3">
      <c r="B447" s="46">
        <v>43617</v>
      </c>
      <c r="C447" t="s">
        <v>448</v>
      </c>
      <c r="D447" s="4">
        <v>90</v>
      </c>
      <c r="E447" s="4">
        <v>208</v>
      </c>
      <c r="F447" s="4">
        <v>602</v>
      </c>
      <c r="G447" s="4">
        <v>63</v>
      </c>
      <c r="H447" s="4">
        <v>3080</v>
      </c>
      <c r="I447" s="4">
        <v>471</v>
      </c>
      <c r="J447" s="4">
        <v>61</v>
      </c>
      <c r="K447" s="4">
        <v>17</v>
      </c>
      <c r="L447" s="4">
        <v>553</v>
      </c>
      <c r="M447" s="4">
        <v>281</v>
      </c>
      <c r="N447" s="4">
        <v>236</v>
      </c>
      <c r="O447" s="4">
        <v>468</v>
      </c>
      <c r="P447" s="4">
        <v>338</v>
      </c>
      <c r="Q447" s="4">
        <v>102</v>
      </c>
      <c r="R447" s="4">
        <v>82</v>
      </c>
      <c r="S447" s="4">
        <v>107</v>
      </c>
      <c r="T447" s="4">
        <v>69</v>
      </c>
      <c r="U447" s="4">
        <v>73</v>
      </c>
      <c r="V447" s="4">
        <v>29</v>
      </c>
      <c r="W447" s="4">
        <v>142</v>
      </c>
      <c r="X447" s="4">
        <v>150</v>
      </c>
      <c r="Y447" s="4">
        <v>206</v>
      </c>
      <c r="Z447" s="4">
        <v>199</v>
      </c>
      <c r="AA447" s="4">
        <v>40</v>
      </c>
      <c r="AB447" s="4">
        <v>157</v>
      </c>
      <c r="AC447" s="4">
        <v>234</v>
      </c>
      <c r="AD447" s="4">
        <v>71</v>
      </c>
      <c r="AE447" s="4">
        <v>290</v>
      </c>
      <c r="AF447" s="4">
        <v>34</v>
      </c>
      <c r="AG447" s="4">
        <v>165</v>
      </c>
      <c r="AH447" s="4">
        <v>96</v>
      </c>
      <c r="AI447" s="4">
        <v>262</v>
      </c>
      <c r="AJ447" s="4">
        <v>231</v>
      </c>
      <c r="AK447" s="4">
        <v>55</v>
      </c>
      <c r="AL447" s="4">
        <v>205</v>
      </c>
      <c r="AM447" s="4">
        <v>99</v>
      </c>
      <c r="AN447" s="4">
        <v>1391</v>
      </c>
      <c r="AO447" s="4">
        <v>179</v>
      </c>
      <c r="AP447" s="4">
        <v>23</v>
      </c>
      <c r="AQ447" s="4">
        <v>108</v>
      </c>
      <c r="AR447" s="4">
        <v>52</v>
      </c>
      <c r="AS447" s="4">
        <v>154</v>
      </c>
      <c r="AT447" s="4">
        <v>841</v>
      </c>
      <c r="AU447" s="4">
        <v>277</v>
      </c>
      <c r="AV447" s="4">
        <v>11</v>
      </c>
      <c r="AW447" s="4">
        <v>250</v>
      </c>
      <c r="AX447" s="4">
        <v>0</v>
      </c>
      <c r="AY447" s="4">
        <v>23</v>
      </c>
      <c r="AZ447" s="4">
        <v>151</v>
      </c>
      <c r="BA447" s="4">
        <v>51</v>
      </c>
      <c r="BB447" s="4">
        <v>43</v>
      </c>
      <c r="BC447" s="4">
        <v>0</v>
      </c>
      <c r="BD447" s="4">
        <v>0</v>
      </c>
      <c r="BE447" s="4">
        <v>0</v>
      </c>
      <c r="BF447" s="4">
        <v>0</v>
      </c>
      <c r="BG447" s="4">
        <v>0</v>
      </c>
      <c r="BH447" s="4">
        <v>0</v>
      </c>
      <c r="BI447" s="4">
        <v>0</v>
      </c>
      <c r="BJ447" s="4">
        <v>0</v>
      </c>
      <c r="BK447" s="4">
        <v>0</v>
      </c>
      <c r="BL447" s="4">
        <v>0</v>
      </c>
      <c r="BM447" s="4">
        <v>0</v>
      </c>
      <c r="BN447" s="4">
        <v>0</v>
      </c>
      <c r="BO447" s="4">
        <v>132</v>
      </c>
      <c r="BP447" s="4">
        <v>0</v>
      </c>
      <c r="BQ447" s="4">
        <f t="shared" si="635"/>
        <v>653</v>
      </c>
      <c r="BR447" s="27">
        <v>13905</v>
      </c>
      <c r="BS447" s="4">
        <f t="shared" si="636"/>
        <v>13905</v>
      </c>
      <c r="BT447" s="3">
        <v>0</v>
      </c>
      <c r="BU447" s="29">
        <v>43646</v>
      </c>
      <c r="BW447" s="4">
        <f t="shared" ref="BW447:BW449" si="726">SUM(BR436:BR447)</f>
        <v>167444</v>
      </c>
      <c r="BX447" s="22">
        <f t="shared" ref="BX447:BX449" si="727">(BW447/BW435)-1</f>
        <v>-0.13917621172551353</v>
      </c>
      <c r="BY447" s="202">
        <v>4359</v>
      </c>
      <c r="BZ447" s="202">
        <f t="shared" ref="BZ447:BZ449" si="728">BR447-BY447</f>
        <v>9546</v>
      </c>
      <c r="CA447" s="202">
        <f t="shared" ref="CA447:CA449" si="729">SUM(BZ436:BZ447)</f>
        <v>84415</v>
      </c>
      <c r="CD447" s="4">
        <f t="shared" si="718"/>
        <v>35925</v>
      </c>
      <c r="CE447" s="4">
        <f t="shared" si="719"/>
        <v>17998</v>
      </c>
      <c r="CF447" s="4">
        <f t="shared" si="720"/>
        <v>9661</v>
      </c>
      <c r="CG447" s="4">
        <f t="shared" si="721"/>
        <v>6698</v>
      </c>
      <c r="CH447" s="4">
        <f t="shared" si="722"/>
        <v>5761</v>
      </c>
      <c r="CZ447" s="70">
        <v>43617</v>
      </c>
      <c r="DA447" s="5">
        <f t="shared" si="723"/>
        <v>15340.5</v>
      </c>
      <c r="DB447" s="5">
        <f t="shared" si="724"/>
        <v>13953.666666666666</v>
      </c>
      <c r="DC447" s="72">
        <f t="shared" si="725"/>
        <v>13905</v>
      </c>
    </row>
    <row r="448" spans="2:107" x14ac:dyDescent="0.3">
      <c r="B448" s="46">
        <v>43647</v>
      </c>
      <c r="C448" t="s">
        <v>462</v>
      </c>
      <c r="D448" s="4">
        <v>95</v>
      </c>
      <c r="E448" s="4">
        <v>272</v>
      </c>
      <c r="F448" s="4">
        <v>686</v>
      </c>
      <c r="G448" s="4">
        <v>64</v>
      </c>
      <c r="H448" s="4">
        <v>3509</v>
      </c>
      <c r="I448" s="4">
        <v>563</v>
      </c>
      <c r="J448" s="4">
        <v>98</v>
      </c>
      <c r="K448" s="4">
        <v>25</v>
      </c>
      <c r="L448" s="4">
        <v>674</v>
      </c>
      <c r="M448" s="4">
        <v>294</v>
      </c>
      <c r="N448" s="4">
        <v>272</v>
      </c>
      <c r="O448" s="4">
        <v>475</v>
      </c>
      <c r="P448" s="4">
        <v>428</v>
      </c>
      <c r="Q448" s="4">
        <v>168</v>
      </c>
      <c r="R448" s="4">
        <v>99</v>
      </c>
      <c r="S448" s="4">
        <v>142</v>
      </c>
      <c r="T448" s="4">
        <v>84</v>
      </c>
      <c r="U448" s="4">
        <v>84</v>
      </c>
      <c r="V448" s="4">
        <v>27</v>
      </c>
      <c r="W448" s="4">
        <v>200</v>
      </c>
      <c r="X448" s="4">
        <v>222</v>
      </c>
      <c r="Y448" s="4">
        <v>246</v>
      </c>
      <c r="Z448" s="4">
        <v>222</v>
      </c>
      <c r="AA448" s="4">
        <v>38</v>
      </c>
      <c r="AB448" s="4">
        <v>206</v>
      </c>
      <c r="AC448" s="4">
        <v>202</v>
      </c>
      <c r="AD448" s="4">
        <v>71</v>
      </c>
      <c r="AE448" s="4">
        <v>336</v>
      </c>
      <c r="AF448" s="4">
        <v>48</v>
      </c>
      <c r="AG448" s="4">
        <v>190</v>
      </c>
      <c r="AH448" s="4">
        <v>112</v>
      </c>
      <c r="AI448" s="4">
        <v>347</v>
      </c>
      <c r="AJ448" s="4">
        <v>282</v>
      </c>
      <c r="AK448" s="4">
        <v>60</v>
      </c>
      <c r="AL448" s="4">
        <v>255</v>
      </c>
      <c r="AM448" s="4">
        <v>115</v>
      </c>
      <c r="AN448" s="4">
        <v>1810</v>
      </c>
      <c r="AO448" s="4">
        <v>277</v>
      </c>
      <c r="AP448" s="4">
        <v>21</v>
      </c>
      <c r="AQ448" s="4">
        <v>128</v>
      </c>
      <c r="AR448" s="4">
        <v>35</v>
      </c>
      <c r="AS448" s="4">
        <v>200</v>
      </c>
      <c r="AT448" s="4">
        <v>947</v>
      </c>
      <c r="AU448" s="4">
        <v>298</v>
      </c>
      <c r="AV448" s="4">
        <v>35</v>
      </c>
      <c r="AW448" s="4">
        <v>347</v>
      </c>
      <c r="AX448" s="4">
        <v>0</v>
      </c>
      <c r="AY448" s="4">
        <v>34</v>
      </c>
      <c r="AZ448" s="4">
        <v>179</v>
      </c>
      <c r="BA448" s="4">
        <v>59</v>
      </c>
      <c r="BB448" s="4">
        <v>51</v>
      </c>
      <c r="BC448" s="4">
        <v>0</v>
      </c>
      <c r="BD448" s="4">
        <v>0</v>
      </c>
      <c r="BE448" s="4">
        <v>0</v>
      </c>
      <c r="BF448" s="4">
        <v>0</v>
      </c>
      <c r="BG448" s="4">
        <v>0</v>
      </c>
      <c r="BH448" s="4">
        <v>0</v>
      </c>
      <c r="BI448" s="4">
        <v>0</v>
      </c>
      <c r="BJ448" s="4">
        <v>0</v>
      </c>
      <c r="BK448" s="4">
        <v>0</v>
      </c>
      <c r="BL448" s="4">
        <v>0</v>
      </c>
      <c r="BM448" s="4">
        <v>0</v>
      </c>
      <c r="BN448" s="4">
        <v>0</v>
      </c>
      <c r="BO448" s="4">
        <v>162</v>
      </c>
      <c r="BP448" s="4">
        <v>0</v>
      </c>
      <c r="BQ448" s="4">
        <f t="shared" si="635"/>
        <v>719</v>
      </c>
      <c r="BR448" s="27">
        <v>16513</v>
      </c>
      <c r="BS448" s="4">
        <f t="shared" si="636"/>
        <v>16513</v>
      </c>
      <c r="BT448" s="3">
        <v>0</v>
      </c>
      <c r="BU448" s="29">
        <v>43677</v>
      </c>
      <c r="BW448" s="4">
        <f t="shared" si="726"/>
        <v>167059</v>
      </c>
      <c r="BX448" s="22">
        <f t="shared" si="727"/>
        <v>-0.12435070210658183</v>
      </c>
      <c r="BY448" s="202">
        <v>5791</v>
      </c>
      <c r="BZ448" s="202">
        <f t="shared" si="728"/>
        <v>10722</v>
      </c>
      <c r="CA448" s="202">
        <f t="shared" si="729"/>
        <v>83358</v>
      </c>
      <c r="CD448" s="4">
        <f t="shared" si="718"/>
        <v>35843</v>
      </c>
      <c r="CE448" s="4">
        <f t="shared" si="719"/>
        <v>18049</v>
      </c>
      <c r="CF448" s="4">
        <f t="shared" si="720"/>
        <v>9598</v>
      </c>
      <c r="CG448" s="4">
        <f t="shared" si="721"/>
        <v>6800</v>
      </c>
      <c r="CH448" s="4">
        <f t="shared" si="722"/>
        <v>5673</v>
      </c>
      <c r="CZ448" s="70">
        <v>43647</v>
      </c>
      <c r="DA448" s="5">
        <f t="shared" ref="DA448:DA449" si="730">AVERAGE(BS413:BS448)</f>
        <v>15185.388888888889</v>
      </c>
      <c r="DB448" s="5">
        <f t="shared" ref="DB448:DB449" si="731">AVERAGE(BS437:BS448)</f>
        <v>13921.583333333334</v>
      </c>
      <c r="DC448" s="72">
        <f t="shared" ref="DC448:DC449" si="732">BS448</f>
        <v>16513</v>
      </c>
    </row>
    <row r="449" spans="2:107" x14ac:dyDescent="0.3">
      <c r="B449" s="46">
        <v>43678</v>
      </c>
      <c r="C449" t="s">
        <v>438</v>
      </c>
      <c r="D449" s="4">
        <v>110</v>
      </c>
      <c r="E449" s="4">
        <v>282</v>
      </c>
      <c r="F449" s="4">
        <v>630</v>
      </c>
      <c r="G449" s="4">
        <v>79</v>
      </c>
      <c r="H449" s="4">
        <v>3584</v>
      </c>
      <c r="I449" s="4">
        <v>515</v>
      </c>
      <c r="J449" s="4">
        <v>106</v>
      </c>
      <c r="K449" s="4">
        <v>19</v>
      </c>
      <c r="L449" s="4">
        <v>723</v>
      </c>
      <c r="M449" s="4">
        <v>359</v>
      </c>
      <c r="N449" s="4">
        <v>297</v>
      </c>
      <c r="O449" s="4">
        <v>546</v>
      </c>
      <c r="P449" s="4">
        <v>451</v>
      </c>
      <c r="Q449" s="4">
        <v>168</v>
      </c>
      <c r="R449" s="4">
        <v>106</v>
      </c>
      <c r="S449" s="4">
        <v>105</v>
      </c>
      <c r="T449" s="4">
        <v>104</v>
      </c>
      <c r="U449" s="4">
        <v>72</v>
      </c>
      <c r="V449" s="4">
        <v>32</v>
      </c>
      <c r="W449" s="4">
        <v>196</v>
      </c>
      <c r="X449" s="4">
        <v>263</v>
      </c>
      <c r="Y449" s="4">
        <v>262</v>
      </c>
      <c r="Z449" s="4">
        <v>239</v>
      </c>
      <c r="AA449" s="4">
        <v>47</v>
      </c>
      <c r="AB449" s="4">
        <v>191</v>
      </c>
      <c r="AC449" s="4">
        <v>267</v>
      </c>
      <c r="AD449" s="4">
        <v>68</v>
      </c>
      <c r="AE449" s="4">
        <v>319</v>
      </c>
      <c r="AF449" s="4">
        <v>54</v>
      </c>
      <c r="AG449" s="4">
        <v>227</v>
      </c>
      <c r="AH449" s="4">
        <v>146</v>
      </c>
      <c r="AI449" s="4">
        <v>414</v>
      </c>
      <c r="AJ449" s="4">
        <v>301</v>
      </c>
      <c r="AK449" s="4">
        <v>64</v>
      </c>
      <c r="AL449" s="4">
        <v>297</v>
      </c>
      <c r="AM449" s="4">
        <v>115</v>
      </c>
      <c r="AN449" s="4">
        <v>2000</v>
      </c>
      <c r="AO449" s="4">
        <v>316</v>
      </c>
      <c r="AP449" s="4">
        <v>32</v>
      </c>
      <c r="AQ449" s="4">
        <v>124</v>
      </c>
      <c r="AR449" s="4">
        <v>58</v>
      </c>
      <c r="AS449" s="4">
        <v>189</v>
      </c>
      <c r="AT449" s="4">
        <v>1009</v>
      </c>
      <c r="AU449" s="4">
        <v>335</v>
      </c>
      <c r="AV449" s="4">
        <v>32</v>
      </c>
      <c r="AW449" s="4">
        <v>392</v>
      </c>
      <c r="AX449" s="4">
        <v>0</v>
      </c>
      <c r="AY449" s="4">
        <v>27</v>
      </c>
      <c r="AZ449" s="4">
        <v>214</v>
      </c>
      <c r="BA449" s="4">
        <v>70</v>
      </c>
      <c r="BB449" s="4">
        <v>65</v>
      </c>
      <c r="BC449" s="4">
        <v>0</v>
      </c>
      <c r="BD449" s="4">
        <v>0</v>
      </c>
      <c r="BE449" s="4">
        <v>0</v>
      </c>
      <c r="BF449" s="4">
        <v>0</v>
      </c>
      <c r="BG449" s="4">
        <v>0</v>
      </c>
      <c r="BH449" s="4">
        <v>0</v>
      </c>
      <c r="BI449" s="4">
        <v>0</v>
      </c>
      <c r="BJ449" s="4">
        <v>0</v>
      </c>
      <c r="BK449" s="4">
        <v>0</v>
      </c>
      <c r="BL449" s="4">
        <v>0</v>
      </c>
      <c r="BM449" s="4">
        <v>0</v>
      </c>
      <c r="BN449" s="4">
        <v>0</v>
      </c>
      <c r="BO449" s="4">
        <v>153</v>
      </c>
      <c r="BP449" s="4">
        <v>0</v>
      </c>
      <c r="BQ449" s="4">
        <f t="shared" si="635"/>
        <v>820</v>
      </c>
      <c r="BR449" s="27">
        <v>17594</v>
      </c>
      <c r="BS449" s="4">
        <f t="shared" si="636"/>
        <v>17594</v>
      </c>
      <c r="BT449" s="3">
        <v>0</v>
      </c>
      <c r="BU449" s="29">
        <v>43708</v>
      </c>
      <c r="BW449" s="4">
        <f t="shared" si="726"/>
        <v>163194</v>
      </c>
      <c r="BX449" s="22">
        <f t="shared" si="727"/>
        <v>-0.16048150625032154</v>
      </c>
      <c r="BY449" s="202">
        <v>5661</v>
      </c>
      <c r="BZ449" s="202">
        <f t="shared" si="728"/>
        <v>11933</v>
      </c>
      <c r="CA449" s="202">
        <f t="shared" si="729"/>
        <v>82876</v>
      </c>
      <c r="CD449" s="4">
        <f t="shared" ref="CD449" si="733">SUM(H438:H449)</f>
        <v>34870</v>
      </c>
      <c r="CE449" s="4">
        <f t="shared" ref="CE449" si="734">SUM(AN438:AN449)</f>
        <v>17785</v>
      </c>
      <c r="CF449" s="4">
        <f t="shared" ref="CF449" si="735">SUM(AT438:AT449)</f>
        <v>9361</v>
      </c>
      <c r="CG449" s="4">
        <f t="shared" ref="CG449" si="736">SUM(F438:F449)</f>
        <v>6577</v>
      </c>
      <c r="CH449" s="4">
        <f t="shared" ref="CH449" si="737">SUM(O438:O449)</f>
        <v>5512</v>
      </c>
      <c r="CZ449" s="70">
        <v>43678</v>
      </c>
      <c r="DA449" s="5">
        <f t="shared" si="730"/>
        <v>15162.444444444445</v>
      </c>
      <c r="DB449" s="5">
        <f t="shared" si="731"/>
        <v>13599.5</v>
      </c>
      <c r="DC449" s="72">
        <f t="shared" si="732"/>
        <v>17594</v>
      </c>
    </row>
    <row r="450" spans="2:107" x14ac:dyDescent="0.3">
      <c r="B450" s="46">
        <v>43709</v>
      </c>
      <c r="C450" t="s">
        <v>439</v>
      </c>
      <c r="D450" s="4">
        <v>82</v>
      </c>
      <c r="E450" s="4">
        <v>229</v>
      </c>
      <c r="F450" s="4">
        <v>580</v>
      </c>
      <c r="G450" s="4">
        <v>61</v>
      </c>
      <c r="H450" s="4">
        <v>3320</v>
      </c>
      <c r="I450" s="4">
        <v>484</v>
      </c>
      <c r="J450" s="4">
        <v>89</v>
      </c>
      <c r="K450" s="4">
        <v>15</v>
      </c>
      <c r="L450" s="4">
        <v>653</v>
      </c>
      <c r="M450" s="4">
        <v>327</v>
      </c>
      <c r="N450" s="4">
        <v>234</v>
      </c>
      <c r="O450" s="4">
        <v>439</v>
      </c>
      <c r="P450" s="4">
        <v>365</v>
      </c>
      <c r="Q450" s="4">
        <v>135</v>
      </c>
      <c r="R450" s="4">
        <v>87</v>
      </c>
      <c r="S450" s="4">
        <v>117</v>
      </c>
      <c r="T450" s="4">
        <v>66</v>
      </c>
      <c r="U450" s="4">
        <v>89</v>
      </c>
      <c r="V450" s="4">
        <v>27</v>
      </c>
      <c r="W450" s="4">
        <v>168</v>
      </c>
      <c r="X450" s="4">
        <v>258</v>
      </c>
      <c r="Y450" s="4">
        <v>260</v>
      </c>
      <c r="Z450" s="4">
        <v>221</v>
      </c>
      <c r="AA450" s="4">
        <v>54</v>
      </c>
      <c r="AB450" s="4">
        <v>182</v>
      </c>
      <c r="AC450" s="4">
        <v>261</v>
      </c>
      <c r="AD450" s="4">
        <v>59</v>
      </c>
      <c r="AE450" s="4">
        <v>273</v>
      </c>
      <c r="AF450" s="4">
        <v>39</v>
      </c>
      <c r="AG450" s="4">
        <v>224</v>
      </c>
      <c r="AH450" s="4">
        <v>100</v>
      </c>
      <c r="AI450" s="4">
        <v>369</v>
      </c>
      <c r="AJ450" s="4">
        <v>239</v>
      </c>
      <c r="AK450" s="4">
        <v>55</v>
      </c>
      <c r="AL450" s="4">
        <v>207</v>
      </c>
      <c r="AM450" s="4">
        <v>111</v>
      </c>
      <c r="AN450" s="4">
        <v>1734</v>
      </c>
      <c r="AO450" s="4">
        <v>240</v>
      </c>
      <c r="AP450" s="4">
        <v>29</v>
      </c>
      <c r="AQ450" s="4">
        <v>102</v>
      </c>
      <c r="AR450" s="4">
        <v>42</v>
      </c>
      <c r="AS450" s="4">
        <v>155</v>
      </c>
      <c r="AT450" s="4">
        <v>932</v>
      </c>
      <c r="AU450" s="4">
        <v>281</v>
      </c>
      <c r="AV450" s="4">
        <v>30</v>
      </c>
      <c r="AW450" s="4">
        <v>318</v>
      </c>
      <c r="AX450" s="4">
        <v>0</v>
      </c>
      <c r="AY450" s="4">
        <v>16</v>
      </c>
      <c r="AZ450" s="4">
        <v>174</v>
      </c>
      <c r="BA450" s="4">
        <v>53</v>
      </c>
      <c r="BB450" s="4">
        <v>40</v>
      </c>
      <c r="BC450" s="4">
        <v>0</v>
      </c>
      <c r="BD450" s="4">
        <v>0</v>
      </c>
      <c r="BE450" s="4">
        <v>0</v>
      </c>
      <c r="BF450" s="4">
        <v>0</v>
      </c>
      <c r="BG450" s="4">
        <v>0</v>
      </c>
      <c r="BH450" s="4">
        <v>0</v>
      </c>
      <c r="BI450" s="4">
        <v>0</v>
      </c>
      <c r="BJ450" s="4">
        <v>0</v>
      </c>
      <c r="BK450" s="4">
        <v>0</v>
      </c>
      <c r="BL450" s="4">
        <v>0</v>
      </c>
      <c r="BM450" s="4">
        <v>0</v>
      </c>
      <c r="BN450" s="4">
        <v>0</v>
      </c>
      <c r="BO450" s="4">
        <v>129</v>
      </c>
      <c r="BP450" s="4">
        <v>0</v>
      </c>
      <c r="BQ450" s="4">
        <f t="shared" si="635"/>
        <v>972</v>
      </c>
      <c r="BR450" s="27">
        <v>15726</v>
      </c>
      <c r="BS450" s="4">
        <f t="shared" si="636"/>
        <v>15726</v>
      </c>
      <c r="BT450" s="3">
        <v>0</v>
      </c>
      <c r="BU450" s="29">
        <v>43738</v>
      </c>
      <c r="BW450" s="4">
        <f t="shared" ref="BW450" si="738">SUM(BR439:BR450)</f>
        <v>163599</v>
      </c>
      <c r="BX450" s="22">
        <f t="shared" ref="BX450:BX451" si="739">(BW450/BW438)-1</f>
        <v>-0.1290095884065996</v>
      </c>
      <c r="BY450" s="202">
        <v>4934</v>
      </c>
      <c r="BZ450" s="202">
        <f t="shared" ref="BZ450:BZ451" si="740">BR450-BY450</f>
        <v>10792</v>
      </c>
      <c r="CA450" s="202">
        <f t="shared" ref="CA450:CA451" si="741">SUM(BZ439:BZ450)</f>
        <v>87293</v>
      </c>
      <c r="CD450" s="4">
        <f t="shared" ref="CD450" si="742">SUM(H439:H450)</f>
        <v>34945</v>
      </c>
      <c r="CE450" s="4">
        <f t="shared" ref="CE450" si="743">SUM(AN439:AN450)</f>
        <v>18038</v>
      </c>
      <c r="CF450" s="4">
        <f t="shared" ref="CF450" si="744">SUM(AT439:AT450)</f>
        <v>9428</v>
      </c>
      <c r="CG450" s="4">
        <f t="shared" ref="CG450" si="745">SUM(F439:F450)</f>
        <v>6547</v>
      </c>
      <c r="CH450" s="4">
        <f t="shared" ref="CH450" si="746">SUM(O439:O450)</f>
        <v>5437</v>
      </c>
      <c r="CZ450" s="70">
        <v>43709</v>
      </c>
      <c r="DA450" s="5">
        <f t="shared" ref="DA450" si="747">AVERAGE(BS415:BS450)</f>
        <v>15115.777777777777</v>
      </c>
      <c r="DB450" s="5">
        <f t="shared" ref="DB450" si="748">AVERAGE(BS439:BS450)</f>
        <v>13633.25</v>
      </c>
      <c r="DC450" s="72">
        <f t="shared" ref="DC450" si="749">BS450</f>
        <v>15726</v>
      </c>
    </row>
    <row r="451" spans="2:107" x14ac:dyDescent="0.3">
      <c r="B451" s="46">
        <v>43739</v>
      </c>
      <c r="C451" t="s">
        <v>440</v>
      </c>
      <c r="D451" s="4">
        <v>95</v>
      </c>
      <c r="E451" s="4">
        <v>301</v>
      </c>
      <c r="F451" s="4">
        <v>591</v>
      </c>
      <c r="G451" s="4">
        <v>59</v>
      </c>
      <c r="H451" s="4">
        <v>3185</v>
      </c>
      <c r="I451" s="4">
        <v>536</v>
      </c>
      <c r="J451" s="4">
        <v>86</v>
      </c>
      <c r="K451" s="4">
        <v>21</v>
      </c>
      <c r="L451" s="4">
        <v>640</v>
      </c>
      <c r="M451" s="4">
        <v>300</v>
      </c>
      <c r="N451" s="4">
        <v>260</v>
      </c>
      <c r="O451" s="4">
        <v>515</v>
      </c>
      <c r="P451" s="4">
        <v>405</v>
      </c>
      <c r="Q451" s="4">
        <v>137</v>
      </c>
      <c r="R451" s="4">
        <v>74</v>
      </c>
      <c r="S451" s="4">
        <v>124</v>
      </c>
      <c r="T451" s="4">
        <v>70</v>
      </c>
      <c r="U451" s="4">
        <v>81</v>
      </c>
      <c r="V451" s="4">
        <v>30</v>
      </c>
      <c r="W451" s="4">
        <v>164</v>
      </c>
      <c r="X451" s="4">
        <v>216</v>
      </c>
      <c r="Y451" s="4">
        <v>233</v>
      </c>
      <c r="Z451" s="4">
        <v>248</v>
      </c>
      <c r="AA451" s="4">
        <v>30</v>
      </c>
      <c r="AB451" s="4">
        <v>170</v>
      </c>
      <c r="AC451" s="4">
        <v>288</v>
      </c>
      <c r="AD451" s="4">
        <v>58</v>
      </c>
      <c r="AE451" s="4">
        <v>349</v>
      </c>
      <c r="AF451" s="4">
        <v>40</v>
      </c>
      <c r="AG451" s="4">
        <v>207</v>
      </c>
      <c r="AH451" s="4">
        <v>130</v>
      </c>
      <c r="AI451" s="4">
        <v>346</v>
      </c>
      <c r="AJ451" s="4">
        <v>242</v>
      </c>
      <c r="AK451" s="4">
        <v>61</v>
      </c>
      <c r="AL451" s="4">
        <v>206</v>
      </c>
      <c r="AM451" s="4">
        <v>100</v>
      </c>
      <c r="AN451" s="4">
        <v>1714</v>
      </c>
      <c r="AO451" s="4">
        <v>225</v>
      </c>
      <c r="AP451" s="4">
        <v>21</v>
      </c>
      <c r="AQ451" s="4">
        <v>97</v>
      </c>
      <c r="AR451" s="4">
        <v>35</v>
      </c>
      <c r="AS451" s="4">
        <v>168</v>
      </c>
      <c r="AT451" s="4">
        <v>874</v>
      </c>
      <c r="AU451" s="4">
        <v>265</v>
      </c>
      <c r="AV451" s="4">
        <v>28</v>
      </c>
      <c r="AW451" s="4">
        <v>313</v>
      </c>
      <c r="AX451" s="4">
        <v>0</v>
      </c>
      <c r="AY451" s="4">
        <v>18</v>
      </c>
      <c r="AZ451" s="4">
        <v>142</v>
      </c>
      <c r="BA451" s="4">
        <v>59</v>
      </c>
      <c r="BB451" s="4">
        <v>37</v>
      </c>
      <c r="BC451" s="4">
        <v>0</v>
      </c>
      <c r="BD451" s="4">
        <v>0</v>
      </c>
      <c r="BE451" s="4">
        <v>0</v>
      </c>
      <c r="BF451" s="4">
        <v>0</v>
      </c>
      <c r="BG451" s="4">
        <v>0</v>
      </c>
      <c r="BH451" s="4">
        <v>0</v>
      </c>
      <c r="BI451" s="4">
        <v>0</v>
      </c>
      <c r="BJ451" s="4">
        <v>0</v>
      </c>
      <c r="BK451" s="4">
        <v>0</v>
      </c>
      <c r="BL451" s="4">
        <v>0</v>
      </c>
      <c r="BM451" s="4">
        <v>0</v>
      </c>
      <c r="BN451" s="4">
        <v>0</v>
      </c>
      <c r="BO451" s="4">
        <v>139</v>
      </c>
      <c r="BP451" s="4">
        <v>0</v>
      </c>
      <c r="BQ451" s="4">
        <f t="shared" si="635"/>
        <v>860</v>
      </c>
      <c r="BR451" s="27">
        <v>15593</v>
      </c>
      <c r="BS451" s="4">
        <f t="shared" si="636"/>
        <v>15593</v>
      </c>
      <c r="BT451" s="3">
        <v>0</v>
      </c>
      <c r="BU451" s="29">
        <v>43769</v>
      </c>
      <c r="BW451" s="4">
        <f t="shared" ref="BW451" si="750">SUM(BR440:BR451)</f>
        <v>163212</v>
      </c>
      <c r="BX451" s="22">
        <f t="shared" si="739"/>
        <v>-0.12808513366241425</v>
      </c>
      <c r="BY451" s="202">
        <v>6542</v>
      </c>
      <c r="BZ451" s="202">
        <f t="shared" si="740"/>
        <v>9051</v>
      </c>
      <c r="CA451" s="202">
        <f t="shared" si="741"/>
        <v>97510</v>
      </c>
      <c r="CD451" s="4">
        <f t="shared" ref="CD451" si="751">SUM(H440:H451)</f>
        <v>34802</v>
      </c>
      <c r="CE451" s="4">
        <f t="shared" ref="CE451" si="752">SUM(AN440:AN451)</f>
        <v>17977</v>
      </c>
      <c r="CF451" s="4">
        <f t="shared" ref="CF451" si="753">SUM(AT440:AT451)</f>
        <v>9385</v>
      </c>
      <c r="CG451" s="4">
        <f t="shared" ref="CG451" si="754">SUM(F440:F451)</f>
        <v>6483</v>
      </c>
      <c r="CH451" s="4">
        <f t="shared" ref="CH451" si="755">SUM(O440:O451)</f>
        <v>5390</v>
      </c>
      <c r="CZ451" s="70">
        <v>43739</v>
      </c>
      <c r="DA451" s="5">
        <f t="shared" ref="DA451" si="756">AVERAGE(BS416:BS451)</f>
        <v>14923.777777777777</v>
      </c>
      <c r="DB451" s="5">
        <f t="shared" ref="DB451" si="757">AVERAGE(BS440:BS451)</f>
        <v>13601</v>
      </c>
      <c r="DC451" s="72">
        <f t="shared" ref="DC451" si="758">BS451</f>
        <v>15593</v>
      </c>
    </row>
    <row r="452" spans="2:107" x14ac:dyDescent="0.3">
      <c r="B452" s="46">
        <v>43770</v>
      </c>
      <c r="C452" t="s">
        <v>441</v>
      </c>
      <c r="D452" s="4">
        <v>50</v>
      </c>
      <c r="E452" s="4">
        <v>209</v>
      </c>
      <c r="F452" s="4">
        <v>492</v>
      </c>
      <c r="G452" s="4">
        <v>53</v>
      </c>
      <c r="H452" s="4">
        <v>2528</v>
      </c>
      <c r="I452" s="4">
        <v>366</v>
      </c>
      <c r="J452" s="4">
        <v>56</v>
      </c>
      <c r="K452" s="4">
        <v>13</v>
      </c>
      <c r="L452" s="4">
        <v>477</v>
      </c>
      <c r="M452" s="4">
        <v>229</v>
      </c>
      <c r="N452" s="4">
        <v>189</v>
      </c>
      <c r="O452" s="4">
        <v>418</v>
      </c>
      <c r="P452" s="4">
        <v>296</v>
      </c>
      <c r="Q452" s="4">
        <v>91</v>
      </c>
      <c r="R452" s="4">
        <v>67</v>
      </c>
      <c r="S452" s="4">
        <v>77</v>
      </c>
      <c r="T452" s="4">
        <v>58</v>
      </c>
      <c r="U452" s="4">
        <v>64</v>
      </c>
      <c r="V452" s="4">
        <v>17</v>
      </c>
      <c r="W452" s="4">
        <v>127</v>
      </c>
      <c r="X452" s="4">
        <v>168</v>
      </c>
      <c r="Y452" s="4">
        <v>172</v>
      </c>
      <c r="Z452" s="4">
        <v>154</v>
      </c>
      <c r="AA452" s="4">
        <v>22</v>
      </c>
      <c r="AB452" s="4">
        <v>131</v>
      </c>
      <c r="AC452" s="4">
        <v>184</v>
      </c>
      <c r="AD452" s="4">
        <v>42</v>
      </c>
      <c r="AE452" s="4">
        <v>231</v>
      </c>
      <c r="AF452" s="4">
        <v>31</v>
      </c>
      <c r="AG452" s="4">
        <v>118</v>
      </c>
      <c r="AH452" s="4">
        <v>92</v>
      </c>
      <c r="AI452" s="4">
        <v>249</v>
      </c>
      <c r="AJ452" s="4">
        <v>183</v>
      </c>
      <c r="AK452" s="4">
        <v>46</v>
      </c>
      <c r="AL452" s="4">
        <v>161</v>
      </c>
      <c r="AM452" s="4">
        <v>74</v>
      </c>
      <c r="AN452" s="4">
        <v>1323</v>
      </c>
      <c r="AO452" s="4">
        <v>145</v>
      </c>
      <c r="AP452" s="4">
        <v>13</v>
      </c>
      <c r="AQ452" s="4">
        <v>88</v>
      </c>
      <c r="AR452" s="4">
        <v>38</v>
      </c>
      <c r="AS452" s="4">
        <v>131</v>
      </c>
      <c r="AT452" s="4">
        <v>687</v>
      </c>
      <c r="AU452" s="4">
        <v>187</v>
      </c>
      <c r="AV452" s="4">
        <v>20</v>
      </c>
      <c r="AW452" s="4">
        <v>254</v>
      </c>
      <c r="AX452" s="4">
        <v>0</v>
      </c>
      <c r="AY452" s="4">
        <v>15</v>
      </c>
      <c r="AZ452" s="4">
        <v>144</v>
      </c>
      <c r="BA452" s="4">
        <v>36</v>
      </c>
      <c r="BB452" s="4">
        <v>44</v>
      </c>
      <c r="BC452" s="4">
        <v>0</v>
      </c>
      <c r="BD452" s="4">
        <v>0</v>
      </c>
      <c r="BE452" s="4">
        <v>0</v>
      </c>
      <c r="BF452" s="4">
        <v>0</v>
      </c>
      <c r="BG452" s="4">
        <v>0</v>
      </c>
      <c r="BH452" s="4">
        <v>0</v>
      </c>
      <c r="BI452" s="4">
        <v>0</v>
      </c>
      <c r="BJ452" s="4">
        <v>0</v>
      </c>
      <c r="BK452" s="4">
        <v>0</v>
      </c>
      <c r="BL452" s="4">
        <v>0</v>
      </c>
      <c r="BM452" s="4">
        <v>0</v>
      </c>
      <c r="BN452" s="4">
        <v>0</v>
      </c>
      <c r="BO452" s="4">
        <v>117</v>
      </c>
      <c r="BP452" s="4">
        <v>0</v>
      </c>
      <c r="BQ452" s="4">
        <f t="shared" si="635"/>
        <v>750</v>
      </c>
      <c r="BR452" s="27">
        <v>11927</v>
      </c>
      <c r="BS452" s="4">
        <f t="shared" si="636"/>
        <v>11927</v>
      </c>
      <c r="BT452" s="3">
        <v>0</v>
      </c>
      <c r="BU452" s="29">
        <v>43799</v>
      </c>
      <c r="BW452" s="4">
        <f t="shared" ref="BW452" si="759">SUM(BR441:BR452)</f>
        <v>163388</v>
      </c>
      <c r="BX452" s="22">
        <f t="shared" ref="BX452" si="760">(BW452/BW440)-1</f>
        <v>-0.11228226498744931</v>
      </c>
      <c r="BY452" s="202">
        <v>5346</v>
      </c>
      <c r="BZ452" s="202">
        <f t="shared" ref="BZ452" si="761">BR452-BY452</f>
        <v>6581</v>
      </c>
      <c r="CA452" s="202">
        <f t="shared" ref="CA452" si="762">SUM(BZ441:BZ452)</f>
        <v>99634</v>
      </c>
      <c r="CD452" s="4">
        <f t="shared" ref="CD452" si="763">SUM(H441:H452)</f>
        <v>34775</v>
      </c>
      <c r="CE452" s="4">
        <f t="shared" ref="CE452" si="764">SUM(AN441:AN452)</f>
        <v>18072</v>
      </c>
      <c r="CF452" s="4">
        <f t="shared" ref="CF452" si="765">SUM(AT441:AT452)</f>
        <v>9403</v>
      </c>
      <c r="CG452" s="4">
        <f t="shared" ref="CG452" si="766">SUM(F441:F452)</f>
        <v>6511</v>
      </c>
      <c r="CH452" s="4">
        <f t="shared" ref="CH452" si="767">SUM(O441:O452)</f>
        <v>5401</v>
      </c>
      <c r="CZ452" s="70">
        <v>43770</v>
      </c>
      <c r="DA452" s="5">
        <f t="shared" ref="DA452" si="768">AVERAGE(BS417:BS452)</f>
        <v>14916.083333333334</v>
      </c>
      <c r="DB452" s="5">
        <f t="shared" ref="DB452" si="769">AVERAGE(BS441:BS452)</f>
        <v>13615.666666666666</v>
      </c>
      <c r="DC452" s="72">
        <f t="shared" ref="DC452" si="770">BS452</f>
        <v>11927</v>
      </c>
    </row>
    <row r="453" spans="2:107" x14ac:dyDescent="0.3">
      <c r="B453" s="46">
        <v>43800</v>
      </c>
      <c r="C453" t="s">
        <v>442</v>
      </c>
      <c r="D453" s="4">
        <v>52</v>
      </c>
      <c r="E453" s="4">
        <v>180</v>
      </c>
      <c r="F453" s="4">
        <v>414</v>
      </c>
      <c r="G453" s="4">
        <v>41</v>
      </c>
      <c r="H453" s="4">
        <v>2506</v>
      </c>
      <c r="I453" s="4">
        <v>359</v>
      </c>
      <c r="J453" s="4">
        <v>64</v>
      </c>
      <c r="K453" s="4">
        <v>23</v>
      </c>
      <c r="L453" s="4">
        <v>447</v>
      </c>
      <c r="M453" s="4">
        <v>238</v>
      </c>
      <c r="N453" s="4">
        <v>196</v>
      </c>
      <c r="O453" s="4">
        <v>378</v>
      </c>
      <c r="P453" s="4">
        <v>264</v>
      </c>
      <c r="Q453" s="4">
        <v>91</v>
      </c>
      <c r="R453" s="4">
        <v>58</v>
      </c>
      <c r="S453" s="4">
        <v>83</v>
      </c>
      <c r="T453" s="4">
        <v>51</v>
      </c>
      <c r="U453" s="4">
        <v>41</v>
      </c>
      <c r="V453" s="4">
        <v>15</v>
      </c>
      <c r="W453" s="4">
        <v>107</v>
      </c>
      <c r="X453" s="4">
        <v>151</v>
      </c>
      <c r="Y453" s="4">
        <v>147</v>
      </c>
      <c r="Z453" s="4">
        <v>147</v>
      </c>
      <c r="AA453" s="4">
        <v>27</v>
      </c>
      <c r="AB453" s="4">
        <v>117</v>
      </c>
      <c r="AC453" s="4">
        <v>188</v>
      </c>
      <c r="AD453" s="4">
        <v>49</v>
      </c>
      <c r="AE453" s="4">
        <v>205</v>
      </c>
      <c r="AF453" s="4">
        <v>29</v>
      </c>
      <c r="AG453" s="4">
        <v>118</v>
      </c>
      <c r="AH453" s="4">
        <v>72</v>
      </c>
      <c r="AI453" s="4">
        <v>227</v>
      </c>
      <c r="AJ453" s="4">
        <v>199</v>
      </c>
      <c r="AK453" s="4">
        <v>40</v>
      </c>
      <c r="AL453" s="4">
        <v>141</v>
      </c>
      <c r="AM453" s="4">
        <v>82</v>
      </c>
      <c r="AN453" s="4">
        <v>1279</v>
      </c>
      <c r="AO453" s="4">
        <v>153</v>
      </c>
      <c r="AP453" s="4">
        <v>13</v>
      </c>
      <c r="AQ453" s="4">
        <v>90</v>
      </c>
      <c r="AR453" s="4">
        <v>32</v>
      </c>
      <c r="AS453" s="4">
        <v>102</v>
      </c>
      <c r="AT453" s="4">
        <v>682</v>
      </c>
      <c r="AU453" s="4">
        <v>177</v>
      </c>
      <c r="AV453" s="4">
        <v>17</v>
      </c>
      <c r="AW453" s="4">
        <v>245</v>
      </c>
      <c r="AX453" s="4">
        <v>0</v>
      </c>
      <c r="AY453" s="4">
        <v>14</v>
      </c>
      <c r="AZ453" s="4">
        <v>110</v>
      </c>
      <c r="BA453" s="4">
        <v>27</v>
      </c>
      <c r="BB453" s="4">
        <v>21</v>
      </c>
      <c r="BC453" s="4">
        <v>0</v>
      </c>
      <c r="BD453" s="4">
        <v>0</v>
      </c>
      <c r="BE453" s="4">
        <v>0</v>
      </c>
      <c r="BF453" s="4">
        <v>0</v>
      </c>
      <c r="BG453" s="4">
        <v>0</v>
      </c>
      <c r="BH453" s="4">
        <v>0</v>
      </c>
      <c r="BI453" s="4">
        <v>0</v>
      </c>
      <c r="BJ453" s="4">
        <v>0</v>
      </c>
      <c r="BK453" s="4">
        <v>0</v>
      </c>
      <c r="BL453" s="4">
        <v>0</v>
      </c>
      <c r="BM453" s="4">
        <v>0</v>
      </c>
      <c r="BN453" s="4">
        <v>0</v>
      </c>
      <c r="BO453" s="4">
        <v>118</v>
      </c>
      <c r="BP453" s="4">
        <v>0</v>
      </c>
      <c r="BQ453" s="4">
        <f t="shared" si="635"/>
        <v>621</v>
      </c>
      <c r="BR453" s="27">
        <v>11248</v>
      </c>
      <c r="BS453" s="4">
        <f t="shared" si="636"/>
        <v>11248</v>
      </c>
      <c r="BT453" s="3">
        <v>0</v>
      </c>
      <c r="BU453" s="29">
        <v>43830</v>
      </c>
      <c r="BW453" s="4">
        <f t="shared" ref="BW453" si="771">SUM(BR442:BR453)</f>
        <v>164024</v>
      </c>
      <c r="BX453" s="22">
        <f t="shared" ref="BX453" si="772">(BW453/BW441)-1</f>
        <v>-8.5437726864681318E-2</v>
      </c>
      <c r="BY453" s="202">
        <v>5374</v>
      </c>
      <c r="BZ453" s="202">
        <f t="shared" ref="BZ453" si="773">BR453-BY453</f>
        <v>5874</v>
      </c>
      <c r="CA453" s="202">
        <f t="shared" ref="CA453" si="774">SUM(BZ442:BZ453)</f>
        <v>98634</v>
      </c>
      <c r="CD453" s="4">
        <f t="shared" ref="CD453" si="775">SUM(H442:H453)</f>
        <v>34976</v>
      </c>
      <c r="CE453" s="4">
        <f t="shared" ref="CE453" si="776">SUM(AN442:AN453)</f>
        <v>18140</v>
      </c>
      <c r="CF453" s="4">
        <f t="shared" ref="CF453" si="777">SUM(AT442:AT453)</f>
        <v>9518</v>
      </c>
      <c r="CG453" s="4">
        <f t="shared" ref="CG453" si="778">SUM(F442:F453)</f>
        <v>6521</v>
      </c>
      <c r="CH453" s="4">
        <f t="shared" ref="CH453" si="779">SUM(O442:O453)</f>
        <v>5419</v>
      </c>
      <c r="CZ453" s="70">
        <v>43800</v>
      </c>
      <c r="DA453" s="5">
        <f t="shared" ref="DA453" si="780">AVERAGE(BS418:BS453)</f>
        <v>14825.333333333334</v>
      </c>
      <c r="DB453" s="5">
        <f t="shared" ref="DB453" si="781">AVERAGE(BS442:BS453)</f>
        <v>13668.666666666666</v>
      </c>
      <c r="DC453" s="72">
        <f t="shared" ref="DC453" si="782">BS453</f>
        <v>11248</v>
      </c>
    </row>
    <row r="454" spans="2:107" x14ac:dyDescent="0.3">
      <c r="B454" s="46">
        <v>43831</v>
      </c>
      <c r="C454" t="s">
        <v>443</v>
      </c>
      <c r="D454" s="4">
        <v>73</v>
      </c>
      <c r="E454" s="4">
        <v>242</v>
      </c>
      <c r="F454" s="4">
        <v>548</v>
      </c>
      <c r="G454" s="4">
        <v>61</v>
      </c>
      <c r="H454" s="4">
        <v>2700</v>
      </c>
      <c r="I454" s="4">
        <v>399</v>
      </c>
      <c r="J454" s="4">
        <v>49</v>
      </c>
      <c r="K454" s="4">
        <v>21</v>
      </c>
      <c r="L454" s="4">
        <v>572</v>
      </c>
      <c r="M454" s="4">
        <v>251</v>
      </c>
      <c r="N454" s="4">
        <v>219</v>
      </c>
      <c r="O454" s="4">
        <v>469</v>
      </c>
      <c r="P454" s="4">
        <v>282</v>
      </c>
      <c r="Q454" s="4">
        <v>110</v>
      </c>
      <c r="R454" s="4">
        <v>68</v>
      </c>
      <c r="S454" s="4">
        <v>70</v>
      </c>
      <c r="T454" s="4">
        <v>77</v>
      </c>
      <c r="U454" s="4">
        <v>75</v>
      </c>
      <c r="V454" s="4">
        <v>36</v>
      </c>
      <c r="W454" s="4">
        <v>128</v>
      </c>
      <c r="X454" s="4">
        <v>176</v>
      </c>
      <c r="Y454" s="4">
        <v>161</v>
      </c>
      <c r="Z454" s="4">
        <v>147</v>
      </c>
      <c r="AA454" s="4">
        <v>33</v>
      </c>
      <c r="AB454" s="4">
        <v>121</v>
      </c>
      <c r="AC454" s="4">
        <v>213</v>
      </c>
      <c r="AD454" s="4">
        <v>58</v>
      </c>
      <c r="AE454" s="4">
        <v>269</v>
      </c>
      <c r="AF454" s="4">
        <v>28</v>
      </c>
      <c r="AG454" s="4">
        <v>140</v>
      </c>
      <c r="AH454" s="4">
        <v>94</v>
      </c>
      <c r="AI454" s="4">
        <v>315</v>
      </c>
      <c r="AJ454" s="4">
        <v>247</v>
      </c>
      <c r="AK454" s="4">
        <v>48</v>
      </c>
      <c r="AL454" s="4">
        <v>175</v>
      </c>
      <c r="AM454" s="4">
        <v>75</v>
      </c>
      <c r="AN454" s="4">
        <v>1515</v>
      </c>
      <c r="AO454" s="4">
        <v>176</v>
      </c>
      <c r="AP454" s="4">
        <v>12</v>
      </c>
      <c r="AQ454" s="4">
        <v>92</v>
      </c>
      <c r="AR454" s="4">
        <v>31</v>
      </c>
      <c r="AS454" s="4">
        <v>136</v>
      </c>
      <c r="AT454" s="4">
        <v>771</v>
      </c>
      <c r="AU454" s="4">
        <v>245</v>
      </c>
      <c r="AV454" s="4">
        <v>15</v>
      </c>
      <c r="AW454" s="4">
        <v>230</v>
      </c>
      <c r="AX454" s="4">
        <v>0</v>
      </c>
      <c r="AY454" s="4">
        <v>22</v>
      </c>
      <c r="AZ454" s="4">
        <v>131</v>
      </c>
      <c r="BA454" s="4">
        <v>39</v>
      </c>
      <c r="BB454" s="4">
        <v>53</v>
      </c>
      <c r="BC454" s="4">
        <v>0</v>
      </c>
      <c r="BD454" s="4">
        <v>0</v>
      </c>
      <c r="BE454" s="4">
        <v>0</v>
      </c>
      <c r="BF454" s="4">
        <v>0</v>
      </c>
      <c r="BG454" s="4">
        <v>0</v>
      </c>
      <c r="BH454" s="4">
        <v>0</v>
      </c>
      <c r="BI454" s="4">
        <v>0</v>
      </c>
      <c r="BJ454" s="4">
        <v>0</v>
      </c>
      <c r="BK454" s="4">
        <v>0</v>
      </c>
      <c r="BL454" s="4">
        <v>0</v>
      </c>
      <c r="BM454" s="4">
        <v>0</v>
      </c>
      <c r="BN454" s="4">
        <v>0</v>
      </c>
      <c r="BO454" s="4">
        <v>132</v>
      </c>
      <c r="BP454" s="4">
        <v>0</v>
      </c>
      <c r="BQ454" s="4">
        <f t="shared" si="635"/>
        <v>653</v>
      </c>
      <c r="BR454" s="27">
        <v>13003</v>
      </c>
      <c r="BS454" s="4">
        <f t="shared" si="636"/>
        <v>13003</v>
      </c>
      <c r="BT454" s="3">
        <v>0</v>
      </c>
      <c r="BU454" s="29">
        <v>43861</v>
      </c>
      <c r="BW454" s="4">
        <f t="shared" ref="BW454:BW457" si="783">SUM(BR443:BR454)</f>
        <v>164114</v>
      </c>
      <c r="BX454" s="22">
        <f t="shared" ref="BX454:BX457" si="784">(BW454/BW442)-1</f>
        <v>-8.2946836687937897E-2</v>
      </c>
      <c r="BY454" s="202">
        <v>6486</v>
      </c>
      <c r="BZ454" s="202">
        <f t="shared" ref="BZ454:BZ457" si="785">BR454-BY454</f>
        <v>6517</v>
      </c>
      <c r="CA454" s="202">
        <f t="shared" ref="CA454:CA457" si="786">SUM(BZ443:BZ454)</f>
        <v>96727</v>
      </c>
      <c r="CD454" s="4">
        <f t="shared" ref="CD454" si="787">SUM(H443:H454)</f>
        <v>34774</v>
      </c>
      <c r="CE454" s="4">
        <f t="shared" ref="CE454" si="788">SUM(AN443:AN454)</f>
        <v>18209</v>
      </c>
      <c r="CF454" s="4">
        <f t="shared" ref="CF454" si="789">SUM(AT443:AT454)</f>
        <v>9594</v>
      </c>
      <c r="CG454" s="4">
        <f t="shared" ref="CG454" si="790">SUM(F443:F454)</f>
        <v>6561</v>
      </c>
      <c r="CH454" s="4">
        <f t="shared" ref="CH454" si="791">SUM(O443:O454)</f>
        <v>5434</v>
      </c>
      <c r="CZ454" s="70">
        <v>43831</v>
      </c>
      <c r="DA454" s="5">
        <f t="shared" ref="DA454:DA455" si="792">AVERAGE(BS419:BS454)</f>
        <v>14826.166666666666</v>
      </c>
      <c r="DB454" s="5">
        <f t="shared" ref="DB454:DB455" si="793">AVERAGE(BS443:BS454)</f>
        <v>13676.166666666666</v>
      </c>
      <c r="DC454" s="72">
        <f t="shared" ref="DC454:DC455" si="794">BS454</f>
        <v>13003</v>
      </c>
    </row>
    <row r="455" spans="2:107" x14ac:dyDescent="0.3">
      <c r="B455" s="46">
        <v>43862</v>
      </c>
      <c r="C455" t="s">
        <v>444</v>
      </c>
      <c r="D455" s="4">
        <v>71</v>
      </c>
      <c r="E455" s="4">
        <v>243</v>
      </c>
      <c r="F455" s="4">
        <v>501</v>
      </c>
      <c r="G455" s="4">
        <v>52</v>
      </c>
      <c r="H455" s="4">
        <v>2696</v>
      </c>
      <c r="I455" s="4">
        <v>368</v>
      </c>
      <c r="J455" s="4">
        <v>74</v>
      </c>
      <c r="K455" s="4">
        <v>19</v>
      </c>
      <c r="L455" s="4">
        <v>579</v>
      </c>
      <c r="M455" s="4">
        <v>258</v>
      </c>
      <c r="N455" s="4">
        <v>191</v>
      </c>
      <c r="O455" s="4">
        <v>443</v>
      </c>
      <c r="P455" s="4">
        <v>329</v>
      </c>
      <c r="Q455" s="4">
        <v>114</v>
      </c>
      <c r="R455" s="4">
        <v>67</v>
      </c>
      <c r="S455" s="4">
        <v>114</v>
      </c>
      <c r="T455" s="4">
        <v>67</v>
      </c>
      <c r="U455" s="4">
        <v>63</v>
      </c>
      <c r="V455" s="4">
        <v>29</v>
      </c>
      <c r="W455" s="4">
        <v>133</v>
      </c>
      <c r="X455" s="4">
        <v>180</v>
      </c>
      <c r="Y455" s="4">
        <v>203</v>
      </c>
      <c r="Z455" s="4">
        <v>146</v>
      </c>
      <c r="AA455" s="4">
        <v>26</v>
      </c>
      <c r="AB455" s="4">
        <v>149</v>
      </c>
      <c r="AC455" s="4">
        <v>203</v>
      </c>
      <c r="AD455" s="4">
        <v>41</v>
      </c>
      <c r="AE455" s="4">
        <v>246</v>
      </c>
      <c r="AF455" s="4">
        <v>22</v>
      </c>
      <c r="AG455" s="4">
        <v>150</v>
      </c>
      <c r="AH455" s="4">
        <v>69</v>
      </c>
      <c r="AI455" s="4">
        <v>299</v>
      </c>
      <c r="AJ455" s="4">
        <v>225</v>
      </c>
      <c r="AK455" s="4">
        <v>43</v>
      </c>
      <c r="AL455" s="4">
        <v>199</v>
      </c>
      <c r="AM455" s="4">
        <v>95</v>
      </c>
      <c r="AN455" s="4">
        <v>1461</v>
      </c>
      <c r="AO455" s="4">
        <v>192</v>
      </c>
      <c r="AP455" s="4">
        <v>21</v>
      </c>
      <c r="AQ455" s="4">
        <v>108</v>
      </c>
      <c r="AR455" s="4">
        <v>31</v>
      </c>
      <c r="AS455" s="4">
        <v>147</v>
      </c>
      <c r="AT455" s="4">
        <v>809</v>
      </c>
      <c r="AU455" s="4">
        <v>204</v>
      </c>
      <c r="AV455" s="4">
        <v>17</v>
      </c>
      <c r="AW455" s="4">
        <v>219</v>
      </c>
      <c r="AX455" s="4">
        <v>0</v>
      </c>
      <c r="AY455" s="4">
        <v>15</v>
      </c>
      <c r="AZ455" s="4">
        <v>134</v>
      </c>
      <c r="BA455" s="4">
        <v>41</v>
      </c>
      <c r="BB455" s="4">
        <v>37</v>
      </c>
      <c r="BC455" s="4">
        <v>0</v>
      </c>
      <c r="BD455" s="4">
        <v>0</v>
      </c>
      <c r="BE455" s="4">
        <v>0</v>
      </c>
      <c r="BF455" s="4">
        <v>0</v>
      </c>
      <c r="BG455" s="4">
        <v>0</v>
      </c>
      <c r="BH455" s="4">
        <v>0</v>
      </c>
      <c r="BI455" s="4">
        <v>0</v>
      </c>
      <c r="BJ455" s="4">
        <v>0</v>
      </c>
      <c r="BK455" s="4">
        <v>0</v>
      </c>
      <c r="BL455" s="4">
        <v>0</v>
      </c>
      <c r="BM455" s="4">
        <v>0</v>
      </c>
      <c r="BN455" s="4">
        <v>0</v>
      </c>
      <c r="BO455" s="4">
        <v>100</v>
      </c>
      <c r="BP455" s="4">
        <v>0</v>
      </c>
      <c r="BQ455" s="4">
        <f t="shared" si="635"/>
        <v>682</v>
      </c>
      <c r="BR455" s="27">
        <v>12925</v>
      </c>
      <c r="BS455" s="4">
        <f t="shared" si="636"/>
        <v>12925</v>
      </c>
      <c r="BT455" s="3">
        <v>0</v>
      </c>
      <c r="BU455" s="29">
        <v>43890</v>
      </c>
      <c r="BW455" s="4">
        <f t="shared" si="783"/>
        <v>167320</v>
      </c>
      <c r="BX455" s="22">
        <f t="shared" si="784"/>
        <v>-5.087668544265378E-2</v>
      </c>
      <c r="BY455" s="202">
        <v>5743</v>
      </c>
      <c r="BZ455" s="202">
        <f t="shared" si="785"/>
        <v>7182</v>
      </c>
      <c r="CA455" s="202">
        <f t="shared" si="786"/>
        <v>97854</v>
      </c>
      <c r="CD455" s="4">
        <f t="shared" ref="CD455:CD456" si="795">SUM(H444:H455)</f>
        <v>35352</v>
      </c>
      <c r="CE455" s="4">
        <f t="shared" ref="CE455:CE456" si="796">SUM(AN444:AN455)</f>
        <v>18632</v>
      </c>
      <c r="CF455" s="4">
        <f t="shared" ref="CF455:CF456" si="797">SUM(AT444:AT455)</f>
        <v>9804</v>
      </c>
      <c r="CG455" s="4">
        <f t="shared" ref="CG455:CG456" si="798">SUM(F444:F455)</f>
        <v>6682</v>
      </c>
      <c r="CH455" s="4">
        <f t="shared" ref="CH455:CH456" si="799">SUM(O444:O455)</f>
        <v>5543</v>
      </c>
      <c r="CZ455" s="70">
        <v>43862</v>
      </c>
      <c r="DA455" s="5">
        <f t="shared" si="792"/>
        <v>14840.388888888889</v>
      </c>
      <c r="DB455" s="5">
        <f t="shared" si="793"/>
        <v>13943.333333333334</v>
      </c>
      <c r="DC455" s="72">
        <f t="shared" si="794"/>
        <v>12925</v>
      </c>
    </row>
    <row r="456" spans="2:107" x14ac:dyDescent="0.3">
      <c r="B456" s="46">
        <v>43891</v>
      </c>
      <c r="C456" t="s">
        <v>445</v>
      </c>
      <c r="D456" s="4">
        <v>44</v>
      </c>
      <c r="E456" s="4">
        <v>151</v>
      </c>
      <c r="F456" s="4">
        <v>310</v>
      </c>
      <c r="G456" s="4">
        <v>33</v>
      </c>
      <c r="H456" s="4">
        <v>1546</v>
      </c>
      <c r="I456" s="4">
        <v>210</v>
      </c>
      <c r="J456" s="4">
        <v>34</v>
      </c>
      <c r="K456" s="4">
        <v>12</v>
      </c>
      <c r="L456" s="4">
        <v>316</v>
      </c>
      <c r="M456" s="4">
        <v>138</v>
      </c>
      <c r="N456" s="4">
        <v>168</v>
      </c>
      <c r="O456" s="4">
        <v>268</v>
      </c>
      <c r="P456" s="4">
        <v>161</v>
      </c>
      <c r="Q456" s="4">
        <v>58</v>
      </c>
      <c r="R456" s="4">
        <v>24</v>
      </c>
      <c r="S456" s="4">
        <v>49</v>
      </c>
      <c r="T456" s="4">
        <v>37</v>
      </c>
      <c r="U456" s="4">
        <v>39</v>
      </c>
      <c r="V456" s="4">
        <v>12</v>
      </c>
      <c r="W456" s="4">
        <v>69</v>
      </c>
      <c r="X456" s="4">
        <v>94</v>
      </c>
      <c r="Y456" s="4">
        <v>111</v>
      </c>
      <c r="Z456" s="4">
        <v>97</v>
      </c>
      <c r="AA456" s="4">
        <v>26</v>
      </c>
      <c r="AB456" s="4">
        <v>82</v>
      </c>
      <c r="AC456" s="4">
        <v>133</v>
      </c>
      <c r="AD456" s="4">
        <v>24</v>
      </c>
      <c r="AE456" s="4">
        <v>138</v>
      </c>
      <c r="AF456" s="4">
        <v>22</v>
      </c>
      <c r="AG456" s="4">
        <v>67</v>
      </c>
      <c r="AH456" s="4">
        <v>57</v>
      </c>
      <c r="AI456" s="4">
        <v>172</v>
      </c>
      <c r="AJ456" s="4">
        <v>121</v>
      </c>
      <c r="AK456" s="4">
        <v>26</v>
      </c>
      <c r="AL456" s="4">
        <v>83</v>
      </c>
      <c r="AM456" s="4">
        <v>56</v>
      </c>
      <c r="AN456" s="4">
        <v>894</v>
      </c>
      <c r="AO456" s="4">
        <v>95</v>
      </c>
      <c r="AP456" s="4">
        <v>8</v>
      </c>
      <c r="AQ456" s="4">
        <v>42</v>
      </c>
      <c r="AR456" s="4">
        <v>25</v>
      </c>
      <c r="AS456" s="4">
        <v>85</v>
      </c>
      <c r="AT456" s="4">
        <v>373</v>
      </c>
      <c r="AU456" s="4">
        <v>136</v>
      </c>
      <c r="AV456" s="4">
        <v>8</v>
      </c>
      <c r="AW456" s="4">
        <v>127</v>
      </c>
      <c r="AX456" s="4">
        <v>0</v>
      </c>
      <c r="AY456" s="4">
        <v>11</v>
      </c>
      <c r="AZ456" s="4">
        <v>59</v>
      </c>
      <c r="BA456" s="4">
        <v>23</v>
      </c>
      <c r="BB456" s="4">
        <v>24</v>
      </c>
      <c r="BC456" s="4">
        <v>0</v>
      </c>
      <c r="BD456" s="4">
        <v>0</v>
      </c>
      <c r="BE456" s="4">
        <v>0</v>
      </c>
      <c r="BF456" s="4">
        <v>0</v>
      </c>
      <c r="BG456" s="4">
        <v>0</v>
      </c>
      <c r="BH456" s="4">
        <v>0</v>
      </c>
      <c r="BI456" s="4">
        <v>0</v>
      </c>
      <c r="BJ456" s="4">
        <v>0</v>
      </c>
      <c r="BK456" s="4">
        <v>0</v>
      </c>
      <c r="BL456" s="4">
        <v>0</v>
      </c>
      <c r="BM456" s="4">
        <v>0</v>
      </c>
      <c r="BN456" s="4">
        <v>0</v>
      </c>
      <c r="BO456" s="4">
        <v>66</v>
      </c>
      <c r="BP456" s="4">
        <v>0</v>
      </c>
      <c r="BQ456" s="4">
        <f t="shared" si="635"/>
        <v>400</v>
      </c>
      <c r="BR456" s="27">
        <v>7364</v>
      </c>
      <c r="BS456" s="4">
        <f t="shared" si="636"/>
        <v>7364</v>
      </c>
      <c r="BT456" s="3">
        <v>0</v>
      </c>
      <c r="BU456" s="29">
        <v>43921</v>
      </c>
      <c r="BW456" s="4">
        <f t="shared" si="783"/>
        <v>161221</v>
      </c>
      <c r="BX456" s="22">
        <f t="shared" si="784"/>
        <v>-6.1287824532597401E-2</v>
      </c>
      <c r="BY456" s="202">
        <v>3589</v>
      </c>
      <c r="BZ456" s="202">
        <f t="shared" si="785"/>
        <v>3775</v>
      </c>
      <c r="CA456" s="202">
        <f t="shared" si="786"/>
        <v>97218</v>
      </c>
      <c r="CD456" s="4">
        <f t="shared" si="795"/>
        <v>34013</v>
      </c>
      <c r="CE456" s="4">
        <f t="shared" si="796"/>
        <v>18041</v>
      </c>
      <c r="CF456" s="4">
        <f t="shared" si="797"/>
        <v>9411</v>
      </c>
      <c r="CG456" s="4">
        <f t="shared" si="798"/>
        <v>6464</v>
      </c>
      <c r="CH456" s="4">
        <f t="shared" si="799"/>
        <v>5330</v>
      </c>
      <c r="CZ456" s="70">
        <v>43891</v>
      </c>
      <c r="DA456" s="5">
        <f t="shared" ref="DA456:DA457" si="800">AVERAGE(BS421:BS456)</f>
        <v>14651.222222222223</v>
      </c>
      <c r="DB456" s="5">
        <f t="shared" ref="DB456:DB457" si="801">AVERAGE(BS445:BS456)</f>
        <v>13435.083333333334</v>
      </c>
      <c r="DC456" s="72">
        <f t="shared" ref="DC456:DC457" si="802">BS456</f>
        <v>7364</v>
      </c>
    </row>
    <row r="457" spans="2:107" x14ac:dyDescent="0.3">
      <c r="B457" s="46">
        <v>43922</v>
      </c>
      <c r="C457" t="s">
        <v>446</v>
      </c>
      <c r="D457" s="4">
        <v>0</v>
      </c>
      <c r="E457" s="4">
        <v>0</v>
      </c>
      <c r="F457" s="4">
        <v>0</v>
      </c>
      <c r="G457" s="4">
        <v>0</v>
      </c>
      <c r="H457" s="4">
        <v>0</v>
      </c>
      <c r="I457" s="4">
        <v>0</v>
      </c>
      <c r="J457" s="4">
        <v>0</v>
      </c>
      <c r="K457" s="4">
        <v>0</v>
      </c>
      <c r="L457" s="4">
        <v>0</v>
      </c>
      <c r="M457" s="4">
        <v>0</v>
      </c>
      <c r="N457" s="4">
        <v>0</v>
      </c>
      <c r="O457" s="4">
        <v>0</v>
      </c>
      <c r="P457" s="4">
        <v>0</v>
      </c>
      <c r="Q457" s="4">
        <v>0</v>
      </c>
      <c r="R457" s="4">
        <v>0</v>
      </c>
      <c r="S457" s="4">
        <v>0</v>
      </c>
      <c r="T457" s="4">
        <v>0</v>
      </c>
      <c r="U457" s="4">
        <v>0</v>
      </c>
      <c r="V457" s="4">
        <v>0</v>
      </c>
      <c r="W457" s="4">
        <v>0</v>
      </c>
      <c r="X457" s="4">
        <v>0</v>
      </c>
      <c r="Y457" s="4">
        <v>0</v>
      </c>
      <c r="Z457" s="4">
        <v>0</v>
      </c>
      <c r="AA457" s="4">
        <v>0</v>
      </c>
      <c r="AB457" s="4">
        <v>0</v>
      </c>
      <c r="AC457" s="4">
        <v>0</v>
      </c>
      <c r="AD457" s="4">
        <v>0</v>
      </c>
      <c r="AE457" s="4">
        <v>0</v>
      </c>
      <c r="AF457" s="4">
        <v>0</v>
      </c>
      <c r="AG457" s="4">
        <v>0</v>
      </c>
      <c r="AH457" s="4">
        <v>0</v>
      </c>
      <c r="AI457" s="4">
        <v>0</v>
      </c>
      <c r="AJ457" s="4">
        <v>0</v>
      </c>
      <c r="AK457" s="4">
        <v>0</v>
      </c>
      <c r="AL457" s="4">
        <v>0</v>
      </c>
      <c r="AM457" s="4">
        <v>0</v>
      </c>
      <c r="AN457" s="4">
        <v>0</v>
      </c>
      <c r="AO457" s="4">
        <v>0</v>
      </c>
      <c r="AP457" s="4">
        <v>0</v>
      </c>
      <c r="AQ457" s="4">
        <v>0</v>
      </c>
      <c r="AR457" s="4">
        <v>0</v>
      </c>
      <c r="AS457" s="4">
        <v>0</v>
      </c>
      <c r="AT457" s="4">
        <v>0</v>
      </c>
      <c r="AU457" s="4">
        <v>0</v>
      </c>
      <c r="AV457" s="4">
        <v>0</v>
      </c>
      <c r="AW457" s="4">
        <v>0</v>
      </c>
      <c r="AX457" s="4">
        <v>0</v>
      </c>
      <c r="AY457" s="4">
        <v>0</v>
      </c>
      <c r="AZ457" s="4">
        <v>0</v>
      </c>
      <c r="BA457" s="4">
        <v>0</v>
      </c>
      <c r="BB457" s="4">
        <v>0</v>
      </c>
      <c r="BC457" s="4">
        <v>0</v>
      </c>
      <c r="BD457" s="4">
        <v>0</v>
      </c>
      <c r="BE457" s="4">
        <v>0</v>
      </c>
      <c r="BF457" s="4">
        <v>0</v>
      </c>
      <c r="BG457" s="4">
        <v>0</v>
      </c>
      <c r="BH457" s="4">
        <v>0</v>
      </c>
      <c r="BI457" s="4">
        <v>0</v>
      </c>
      <c r="BJ457" s="4">
        <v>0</v>
      </c>
      <c r="BK457" s="4">
        <v>0</v>
      </c>
      <c r="BL457" s="4">
        <v>0</v>
      </c>
      <c r="BM457" s="4">
        <v>0</v>
      </c>
      <c r="BN457" s="4">
        <v>0</v>
      </c>
      <c r="BO457" s="4">
        <v>0</v>
      </c>
      <c r="BP457" s="4">
        <v>0</v>
      </c>
      <c r="BQ457" s="4">
        <f t="shared" si="635"/>
        <v>0</v>
      </c>
      <c r="BR457" s="27">
        <v>0</v>
      </c>
      <c r="BS457" s="4">
        <f t="shared" si="636"/>
        <v>0</v>
      </c>
      <c r="BT457" s="3">
        <v>0</v>
      </c>
      <c r="BU457" s="29">
        <v>43951</v>
      </c>
      <c r="BW457" s="4">
        <f t="shared" si="783"/>
        <v>148866</v>
      </c>
      <c r="BX457" s="22">
        <f t="shared" si="784"/>
        <v>-0.12704946872141298</v>
      </c>
      <c r="BY457" s="202">
        <v>1836</v>
      </c>
      <c r="BZ457" s="202">
        <f t="shared" si="785"/>
        <v>-1836</v>
      </c>
      <c r="CA457" s="202">
        <f t="shared" si="786"/>
        <v>88677</v>
      </c>
      <c r="CD457" s="4">
        <f t="shared" ref="CD457" si="803">SUM(H446:H457)</f>
        <v>31385</v>
      </c>
      <c r="CE457" s="4">
        <f t="shared" ref="CE457" si="804">SUM(AN446:AN457)</f>
        <v>16629</v>
      </c>
      <c r="CF457" s="4">
        <f t="shared" ref="CF457" si="805">SUM(AT446:AT457)</f>
        <v>8666</v>
      </c>
      <c r="CG457" s="4">
        <f t="shared" ref="CG457" si="806">SUM(F446:F457)</f>
        <v>5922</v>
      </c>
      <c r="CH457" s="4">
        <f t="shared" ref="CH457" si="807">SUM(O446:O457)</f>
        <v>4906</v>
      </c>
      <c r="CZ457" s="70">
        <v>43922</v>
      </c>
      <c r="DA457" s="5">
        <f t="shared" si="800"/>
        <v>14176.916666666666</v>
      </c>
      <c r="DB457" s="5">
        <f t="shared" si="801"/>
        <v>12405.5</v>
      </c>
      <c r="DC457" s="72">
        <f t="shared" si="802"/>
        <v>0</v>
      </c>
    </row>
    <row r="458" spans="2:107" x14ac:dyDescent="0.3">
      <c r="B458" s="46">
        <v>43952</v>
      </c>
      <c r="C458" t="s">
        <v>447</v>
      </c>
      <c r="D458" s="4">
        <v>0</v>
      </c>
      <c r="E458" s="4">
        <v>1</v>
      </c>
      <c r="F458" s="4">
        <v>1</v>
      </c>
      <c r="G458" s="4">
        <v>0</v>
      </c>
      <c r="H458" s="4">
        <v>3</v>
      </c>
      <c r="I458" s="4">
        <v>1</v>
      </c>
      <c r="J458" s="4">
        <v>0</v>
      </c>
      <c r="K458" s="4">
        <v>1</v>
      </c>
      <c r="L458" s="4">
        <v>0</v>
      </c>
      <c r="M458" s="4">
        <v>1</v>
      </c>
      <c r="N458" s="4">
        <v>0</v>
      </c>
      <c r="O458" s="4">
        <v>0</v>
      </c>
      <c r="P458" s="4">
        <v>2</v>
      </c>
      <c r="Q458" s="4">
        <v>0</v>
      </c>
      <c r="R458" s="4">
        <v>0</v>
      </c>
      <c r="S458" s="4">
        <v>0</v>
      </c>
      <c r="T458" s="4">
        <v>0</v>
      </c>
      <c r="U458" s="4">
        <v>0</v>
      </c>
      <c r="V458" s="4">
        <v>0</v>
      </c>
      <c r="W458" s="4">
        <v>0</v>
      </c>
      <c r="X458" s="4">
        <v>0</v>
      </c>
      <c r="Y458" s="4">
        <v>2</v>
      </c>
      <c r="Z458" s="4">
        <v>0</v>
      </c>
      <c r="AA458" s="4">
        <v>0</v>
      </c>
      <c r="AB458" s="4">
        <v>1</v>
      </c>
      <c r="AC458" s="4">
        <v>1</v>
      </c>
      <c r="AD458" s="4">
        <v>0</v>
      </c>
      <c r="AE458" s="4">
        <v>0</v>
      </c>
      <c r="AF458" s="4">
        <v>0</v>
      </c>
      <c r="AG458" s="4">
        <v>0</v>
      </c>
      <c r="AH458" s="4">
        <v>0</v>
      </c>
      <c r="AI458" s="4">
        <v>1</v>
      </c>
      <c r="AJ458" s="4">
        <v>0</v>
      </c>
      <c r="AK458" s="4">
        <v>1</v>
      </c>
      <c r="AL458" s="4">
        <v>0</v>
      </c>
      <c r="AM458" s="4">
        <v>0</v>
      </c>
      <c r="AN458" s="4">
        <v>2</v>
      </c>
      <c r="AO458" s="4">
        <v>0</v>
      </c>
      <c r="AP458" s="4">
        <v>0</v>
      </c>
      <c r="AQ458" s="4">
        <v>0</v>
      </c>
      <c r="AR458" s="4">
        <v>1</v>
      </c>
      <c r="AS458" s="4">
        <v>0</v>
      </c>
      <c r="AT458" s="4">
        <v>2</v>
      </c>
      <c r="AU458" s="4">
        <v>0</v>
      </c>
      <c r="AV458" s="4">
        <v>0</v>
      </c>
      <c r="AW458" s="4">
        <v>1</v>
      </c>
      <c r="AX458" s="4">
        <v>0</v>
      </c>
      <c r="AY458" s="4">
        <v>0</v>
      </c>
      <c r="AZ458" s="4">
        <v>1</v>
      </c>
      <c r="BA458" s="4">
        <v>0</v>
      </c>
      <c r="BB458" s="4">
        <v>0</v>
      </c>
      <c r="BC458" s="4">
        <v>0</v>
      </c>
      <c r="BD458" s="4">
        <v>0</v>
      </c>
      <c r="BE458" s="4">
        <v>0</v>
      </c>
      <c r="BF458" s="4">
        <v>0</v>
      </c>
      <c r="BG458" s="4">
        <v>0</v>
      </c>
      <c r="BH458" s="4">
        <v>0</v>
      </c>
      <c r="BI458" s="4">
        <v>0</v>
      </c>
      <c r="BJ458" s="4">
        <v>0</v>
      </c>
      <c r="BK458" s="4">
        <v>0</v>
      </c>
      <c r="BL458" s="4">
        <v>0</v>
      </c>
      <c r="BM458" s="4">
        <v>0</v>
      </c>
      <c r="BN458" s="4">
        <v>0</v>
      </c>
      <c r="BO458" s="4">
        <v>0</v>
      </c>
      <c r="BP458" s="4">
        <v>0</v>
      </c>
      <c r="BQ458" s="4">
        <f t="shared" si="635"/>
        <v>0</v>
      </c>
      <c r="BR458" s="27">
        <v>23</v>
      </c>
      <c r="BS458" s="4">
        <f t="shared" si="636"/>
        <v>23</v>
      </c>
      <c r="BT458" s="3">
        <v>0</v>
      </c>
      <c r="BU458" s="29">
        <v>43982</v>
      </c>
      <c r="BW458" s="4">
        <f t="shared" ref="BW458" si="808">SUM(BR447:BR458)</f>
        <v>135821</v>
      </c>
      <c r="BX458" s="22">
        <f t="shared" ref="BX458" si="809">(BW458/BW446)-1</f>
        <v>-0.20557183550041824</v>
      </c>
      <c r="BY458" s="202">
        <v>3702</v>
      </c>
      <c r="BZ458" s="202">
        <f t="shared" ref="BZ458" si="810">BR458-BY458</f>
        <v>-3679</v>
      </c>
      <c r="CA458" s="202">
        <f t="shared" ref="CA458" si="811">SUM(BZ447:BZ458)</f>
        <v>76458</v>
      </c>
      <c r="CD458" s="4">
        <f t="shared" ref="CD458" si="812">SUM(H447:H458)</f>
        <v>28657</v>
      </c>
      <c r="CE458" s="4">
        <f t="shared" ref="CE458" si="813">SUM(AN447:AN458)</f>
        <v>15123</v>
      </c>
      <c r="CF458" s="4">
        <f t="shared" ref="CF458" si="814">SUM(AT447:AT458)</f>
        <v>7927</v>
      </c>
      <c r="CG458" s="4">
        <f t="shared" ref="CG458" si="815">SUM(F447:F458)</f>
        <v>5355</v>
      </c>
      <c r="CH458" s="4">
        <f t="shared" ref="CH458" si="816">SUM(O447:O458)</f>
        <v>4419</v>
      </c>
      <c r="CZ458" s="70">
        <v>43952</v>
      </c>
      <c r="DA458" s="5">
        <f t="shared" ref="DA458" si="817">AVERAGE(BS423:BS458)</f>
        <v>13819.305555555555</v>
      </c>
      <c r="DB458" s="5">
        <f t="shared" ref="DB458" si="818">AVERAGE(BS447:BS458)</f>
        <v>11318.416666666666</v>
      </c>
      <c r="DC458" s="72">
        <f t="shared" ref="DC458:DC462" si="819">BS458</f>
        <v>23</v>
      </c>
    </row>
    <row r="459" spans="2:107" x14ac:dyDescent="0.3">
      <c r="B459" s="46">
        <v>43983</v>
      </c>
      <c r="C459" t="s">
        <v>448</v>
      </c>
      <c r="D459" s="4">
        <v>4</v>
      </c>
      <c r="E459" s="4">
        <v>22</v>
      </c>
      <c r="F459" s="4">
        <v>62</v>
      </c>
      <c r="G459" s="4">
        <v>5</v>
      </c>
      <c r="H459" s="4">
        <v>338</v>
      </c>
      <c r="I459" s="4">
        <v>43</v>
      </c>
      <c r="J459" s="4">
        <v>5</v>
      </c>
      <c r="K459" s="4">
        <v>0</v>
      </c>
      <c r="L459" s="4">
        <v>64</v>
      </c>
      <c r="M459" s="4">
        <v>22</v>
      </c>
      <c r="N459" s="4">
        <v>27</v>
      </c>
      <c r="O459" s="4">
        <v>41</v>
      </c>
      <c r="P459" s="4">
        <v>32</v>
      </c>
      <c r="Q459" s="4">
        <v>8</v>
      </c>
      <c r="R459" s="4">
        <v>7</v>
      </c>
      <c r="S459" s="4">
        <v>13</v>
      </c>
      <c r="T459" s="4">
        <v>6</v>
      </c>
      <c r="U459" s="4">
        <v>6</v>
      </c>
      <c r="V459" s="4">
        <v>2</v>
      </c>
      <c r="W459" s="4">
        <v>19</v>
      </c>
      <c r="X459" s="4">
        <v>19</v>
      </c>
      <c r="Y459" s="4">
        <v>30</v>
      </c>
      <c r="Z459" s="4">
        <v>22</v>
      </c>
      <c r="AA459" s="4">
        <v>4</v>
      </c>
      <c r="AB459" s="4">
        <v>13</v>
      </c>
      <c r="AC459" s="4">
        <v>14</v>
      </c>
      <c r="AD459" s="4">
        <v>7</v>
      </c>
      <c r="AE459" s="4">
        <v>26</v>
      </c>
      <c r="AF459" s="4">
        <v>4</v>
      </c>
      <c r="AG459" s="4">
        <v>14</v>
      </c>
      <c r="AH459" s="4">
        <v>6</v>
      </c>
      <c r="AI459" s="4">
        <v>29</v>
      </c>
      <c r="AJ459" s="4">
        <v>23</v>
      </c>
      <c r="AK459" s="4">
        <v>3</v>
      </c>
      <c r="AL459" s="4">
        <v>26</v>
      </c>
      <c r="AM459" s="4">
        <v>6</v>
      </c>
      <c r="AN459" s="4">
        <v>85</v>
      </c>
      <c r="AO459" s="4">
        <v>25</v>
      </c>
      <c r="AP459" s="4">
        <v>2</v>
      </c>
      <c r="AQ459" s="4">
        <v>11</v>
      </c>
      <c r="AR459" s="4">
        <v>4</v>
      </c>
      <c r="AS459" s="4">
        <v>18</v>
      </c>
      <c r="AT459" s="4">
        <v>78</v>
      </c>
      <c r="AU459" s="4">
        <v>13</v>
      </c>
      <c r="AV459" s="4">
        <v>1</v>
      </c>
      <c r="AW459" s="4">
        <v>38</v>
      </c>
      <c r="AX459" s="4">
        <v>0</v>
      </c>
      <c r="AY459" s="4">
        <v>3</v>
      </c>
      <c r="AZ459" s="4">
        <v>12</v>
      </c>
      <c r="BA459" s="4">
        <v>10</v>
      </c>
      <c r="BB459" s="4">
        <v>5</v>
      </c>
      <c r="BC459" s="4">
        <v>0</v>
      </c>
      <c r="BD459" s="4">
        <v>0</v>
      </c>
      <c r="BE459" s="4">
        <v>0</v>
      </c>
      <c r="BF459" s="4">
        <v>0</v>
      </c>
      <c r="BG459" s="4">
        <v>0</v>
      </c>
      <c r="BH459" s="4">
        <v>0</v>
      </c>
      <c r="BI459" s="4">
        <v>0</v>
      </c>
      <c r="BJ459" s="4">
        <v>0</v>
      </c>
      <c r="BK459" s="4">
        <v>0</v>
      </c>
      <c r="BL459" s="4">
        <v>0</v>
      </c>
      <c r="BM459" s="4">
        <v>0</v>
      </c>
      <c r="BN459" s="4">
        <v>0</v>
      </c>
      <c r="BO459" s="4">
        <v>14</v>
      </c>
      <c r="BP459" s="4">
        <v>0</v>
      </c>
      <c r="BQ459" s="4">
        <f t="shared" si="635"/>
        <v>45</v>
      </c>
      <c r="BR459" s="27">
        <v>1336</v>
      </c>
      <c r="BS459" s="4">
        <f t="shared" si="636"/>
        <v>1336</v>
      </c>
      <c r="BT459" s="3">
        <v>0</v>
      </c>
      <c r="BU459" s="29">
        <v>44012</v>
      </c>
      <c r="BW459" s="4">
        <f t="shared" ref="BW459" si="820">SUM(BR448:BR459)</f>
        <v>123252</v>
      </c>
      <c r="BX459" s="22">
        <f t="shared" ref="BX459" si="821">(BW459/BW447)-1</f>
        <v>-0.263921072119634</v>
      </c>
      <c r="BY459" s="202">
        <v>4395</v>
      </c>
      <c r="BZ459" s="202">
        <f t="shared" ref="BZ459" si="822">BR459-BY459</f>
        <v>-3059</v>
      </c>
      <c r="CA459" s="202">
        <f t="shared" ref="CA459" si="823">SUM(BZ448:BZ459)</f>
        <v>63853</v>
      </c>
      <c r="CD459" s="4">
        <f t="shared" ref="CD459" si="824">SUM(H448:H459)</f>
        <v>25915</v>
      </c>
      <c r="CE459" s="4">
        <f t="shared" ref="CE459" si="825">SUM(AN448:AN459)</f>
        <v>13817</v>
      </c>
      <c r="CF459" s="4">
        <f t="shared" ref="CF459" si="826">SUM(AT448:AT459)</f>
        <v>7164</v>
      </c>
      <c r="CG459" s="4">
        <f t="shared" ref="CG459" si="827">SUM(F448:F459)</f>
        <v>4815</v>
      </c>
      <c r="CH459" s="4">
        <f t="shared" ref="CH459" si="828">SUM(O448:O459)</f>
        <v>3992</v>
      </c>
      <c r="CZ459" s="70">
        <v>43983</v>
      </c>
      <c r="DA459" s="5">
        <f t="shared" ref="DA459" si="829">AVERAGE(BS424:BS459)</f>
        <v>13478.111111111111</v>
      </c>
      <c r="DB459" s="5">
        <f t="shared" ref="DB459" si="830">AVERAGE(BS448:BS459)</f>
        <v>10271</v>
      </c>
      <c r="DC459" s="72">
        <f t="shared" si="819"/>
        <v>1336</v>
      </c>
    </row>
    <row r="460" spans="2:107" x14ac:dyDescent="0.3">
      <c r="B460" s="46">
        <v>44013</v>
      </c>
      <c r="C460" t="s">
        <v>462</v>
      </c>
      <c r="D460" s="4">
        <v>50</v>
      </c>
      <c r="E460" s="4">
        <v>126</v>
      </c>
      <c r="F460" s="4">
        <v>328</v>
      </c>
      <c r="G460" s="4">
        <v>30</v>
      </c>
      <c r="H460" s="4">
        <v>2139</v>
      </c>
      <c r="I460" s="4">
        <v>276</v>
      </c>
      <c r="J460" s="4">
        <v>36</v>
      </c>
      <c r="K460" s="4">
        <v>5</v>
      </c>
      <c r="L460" s="4">
        <v>353</v>
      </c>
      <c r="M460" s="4">
        <v>156</v>
      </c>
      <c r="N460" s="4">
        <v>162</v>
      </c>
      <c r="O460" s="4">
        <v>293</v>
      </c>
      <c r="P460" s="4">
        <v>229</v>
      </c>
      <c r="Q460" s="4">
        <v>70</v>
      </c>
      <c r="R460" s="4">
        <v>38</v>
      </c>
      <c r="S460" s="4">
        <v>73</v>
      </c>
      <c r="T460" s="4">
        <v>30</v>
      </c>
      <c r="U460" s="4">
        <v>51</v>
      </c>
      <c r="V460" s="4">
        <v>12</v>
      </c>
      <c r="W460" s="4">
        <v>110</v>
      </c>
      <c r="X460" s="4">
        <v>130</v>
      </c>
      <c r="Y460" s="4">
        <v>124</v>
      </c>
      <c r="Z460" s="4">
        <v>92</v>
      </c>
      <c r="AA460" s="4">
        <v>21</v>
      </c>
      <c r="AB460" s="4">
        <v>113</v>
      </c>
      <c r="AC460" s="4">
        <v>120</v>
      </c>
      <c r="AD460" s="4">
        <v>37</v>
      </c>
      <c r="AE460" s="4">
        <v>174</v>
      </c>
      <c r="AF460" s="4">
        <v>15</v>
      </c>
      <c r="AG460" s="4">
        <v>88</v>
      </c>
      <c r="AH460" s="4">
        <v>68</v>
      </c>
      <c r="AI460" s="4">
        <v>227</v>
      </c>
      <c r="AJ460" s="4">
        <v>159</v>
      </c>
      <c r="AK460" s="4">
        <v>33</v>
      </c>
      <c r="AL460" s="4">
        <v>124</v>
      </c>
      <c r="AM460" s="4">
        <v>54</v>
      </c>
      <c r="AN460" s="4">
        <v>919</v>
      </c>
      <c r="AO460" s="4">
        <v>124</v>
      </c>
      <c r="AP460" s="4">
        <v>18</v>
      </c>
      <c r="AQ460" s="4">
        <v>57</v>
      </c>
      <c r="AR460" s="4">
        <v>25</v>
      </c>
      <c r="AS460" s="4">
        <v>80</v>
      </c>
      <c r="AT460" s="4">
        <v>559</v>
      </c>
      <c r="AU460" s="4">
        <v>140</v>
      </c>
      <c r="AV460" s="4">
        <v>22</v>
      </c>
      <c r="AW460" s="4">
        <v>178</v>
      </c>
      <c r="AX460" s="4">
        <v>0</v>
      </c>
      <c r="AY460" s="4">
        <v>7</v>
      </c>
      <c r="AZ460" s="4">
        <v>92</v>
      </c>
      <c r="BA460" s="4">
        <v>28</v>
      </c>
      <c r="BB460" s="4">
        <v>31</v>
      </c>
      <c r="BC460" s="4">
        <v>0</v>
      </c>
      <c r="BD460" s="4">
        <v>0</v>
      </c>
      <c r="BE460" s="4">
        <v>0</v>
      </c>
      <c r="BF460" s="4">
        <v>0</v>
      </c>
      <c r="BG460" s="4">
        <v>0</v>
      </c>
      <c r="BH460" s="4">
        <v>0</v>
      </c>
      <c r="BI460" s="4">
        <v>0</v>
      </c>
      <c r="BJ460" s="4">
        <v>0</v>
      </c>
      <c r="BK460" s="4">
        <v>0</v>
      </c>
      <c r="BL460" s="4">
        <v>0</v>
      </c>
      <c r="BM460" s="4">
        <v>0</v>
      </c>
      <c r="BN460" s="4">
        <v>0</v>
      </c>
      <c r="BO460" s="4">
        <v>74</v>
      </c>
      <c r="BP460" s="4">
        <v>0</v>
      </c>
      <c r="BQ460" s="4">
        <f t="shared" ref="BQ460:BQ491" si="831">BR460-SUM(D460:BB460,BO460:BP460)</f>
        <v>287</v>
      </c>
      <c r="BR460" s="27">
        <v>8787</v>
      </c>
      <c r="BS460" s="4">
        <f t="shared" si="636"/>
        <v>8787</v>
      </c>
      <c r="BT460" s="3">
        <v>0</v>
      </c>
      <c r="BU460" s="29">
        <v>44043</v>
      </c>
      <c r="BW460" s="4">
        <f t="shared" ref="BW460" si="832">SUM(BR449:BR460)</f>
        <v>115526</v>
      </c>
      <c r="BX460" s="22">
        <f t="shared" ref="BX460:BX462" si="833">(BW460/BW448)-1</f>
        <v>-0.30847185724803816</v>
      </c>
      <c r="BY460" s="202">
        <v>8247</v>
      </c>
      <c r="BZ460" s="202">
        <f t="shared" ref="BZ460:BZ462" si="834">BR460-BY460</f>
        <v>540</v>
      </c>
      <c r="CA460" s="202">
        <f t="shared" ref="CA460:CA462" si="835">SUM(BZ449:BZ460)</f>
        <v>53671</v>
      </c>
      <c r="CD460" s="4">
        <f t="shared" ref="CD460:CD462" si="836">SUM(H449:H460)</f>
        <v>24545</v>
      </c>
      <c r="CE460" s="4">
        <f t="shared" ref="CE460:CE462" si="837">SUM(AN449:AN460)</f>
        <v>12926</v>
      </c>
      <c r="CF460" s="4">
        <f t="shared" ref="CF460:CF462" si="838">SUM(AT449:AT460)</f>
        <v>6776</v>
      </c>
      <c r="CG460" s="4">
        <f t="shared" ref="CG460:CG462" si="839">SUM(F449:F460)</f>
        <v>4457</v>
      </c>
      <c r="CH460" s="4">
        <f t="shared" ref="CH460:CH462" si="840">SUM(O449:O460)</f>
        <v>3810</v>
      </c>
      <c r="CZ460" s="70">
        <v>44013</v>
      </c>
      <c r="DA460" s="5">
        <f t="shared" ref="DA460:DA461" si="841">AVERAGE(BS425:BS460)</f>
        <v>13149.111111111111</v>
      </c>
      <c r="DB460" s="5">
        <f t="shared" ref="DB460:DB461" si="842">AVERAGE(BS449:BS460)</f>
        <v>9627.1666666666661</v>
      </c>
      <c r="DC460" s="72">
        <f t="shared" si="819"/>
        <v>8787</v>
      </c>
    </row>
    <row r="461" spans="2:107" ht="16.2" thickBot="1" x14ac:dyDescent="0.35">
      <c r="B461" s="46">
        <v>44044</v>
      </c>
      <c r="C461" t="s">
        <v>438</v>
      </c>
      <c r="D461" s="4">
        <v>70</v>
      </c>
      <c r="E461" s="4">
        <v>211</v>
      </c>
      <c r="F461" s="4">
        <v>499</v>
      </c>
      <c r="G461" s="4">
        <v>57</v>
      </c>
      <c r="H461" s="4">
        <v>3087</v>
      </c>
      <c r="I461" s="4">
        <v>462</v>
      </c>
      <c r="J461" s="4">
        <v>58</v>
      </c>
      <c r="K461" s="4">
        <v>15</v>
      </c>
      <c r="L461" s="4">
        <v>524</v>
      </c>
      <c r="M461" s="4">
        <v>285</v>
      </c>
      <c r="N461" s="4">
        <v>209</v>
      </c>
      <c r="O461" s="4">
        <v>456</v>
      </c>
      <c r="P461" s="4">
        <v>334</v>
      </c>
      <c r="Q461" s="4">
        <v>115</v>
      </c>
      <c r="R461" s="4">
        <v>59</v>
      </c>
      <c r="S461" s="4">
        <v>93</v>
      </c>
      <c r="T461" s="4">
        <v>65</v>
      </c>
      <c r="U461" s="4">
        <v>52</v>
      </c>
      <c r="V461" s="4">
        <v>24</v>
      </c>
      <c r="W461" s="4">
        <v>115</v>
      </c>
      <c r="X461" s="4">
        <v>213</v>
      </c>
      <c r="Y461" s="4">
        <v>169</v>
      </c>
      <c r="Z461" s="4">
        <v>140</v>
      </c>
      <c r="AA461" s="4">
        <v>38</v>
      </c>
      <c r="AB461" s="4">
        <v>137</v>
      </c>
      <c r="AC461" s="4">
        <v>189</v>
      </c>
      <c r="AD461" s="4">
        <v>40</v>
      </c>
      <c r="AE461" s="4">
        <v>289</v>
      </c>
      <c r="AF461" s="4">
        <v>36</v>
      </c>
      <c r="AG461" s="4">
        <v>134</v>
      </c>
      <c r="AH461" s="4">
        <v>87</v>
      </c>
      <c r="AI461" s="4">
        <v>304</v>
      </c>
      <c r="AJ461" s="4">
        <v>207</v>
      </c>
      <c r="AK461" s="4">
        <v>53</v>
      </c>
      <c r="AL461" s="4">
        <v>157</v>
      </c>
      <c r="AM461" s="4">
        <v>81</v>
      </c>
      <c r="AN461" s="4">
        <v>1517</v>
      </c>
      <c r="AO461" s="4">
        <v>181</v>
      </c>
      <c r="AP461" s="4">
        <v>16</v>
      </c>
      <c r="AQ461" s="4">
        <v>102</v>
      </c>
      <c r="AR461" s="4">
        <v>38</v>
      </c>
      <c r="AS461" s="4">
        <v>132</v>
      </c>
      <c r="AT461" s="4">
        <v>754</v>
      </c>
      <c r="AU461" s="4">
        <v>211</v>
      </c>
      <c r="AV461" s="4">
        <v>21</v>
      </c>
      <c r="AW461" s="4">
        <v>265</v>
      </c>
      <c r="AX461" s="4">
        <v>0</v>
      </c>
      <c r="AY461" s="4">
        <v>17</v>
      </c>
      <c r="AZ461" s="4">
        <v>127</v>
      </c>
      <c r="BA461" s="4">
        <v>44</v>
      </c>
      <c r="BB461" s="4">
        <v>42</v>
      </c>
      <c r="BC461" s="4">
        <v>0</v>
      </c>
      <c r="BD461" s="4">
        <v>0</v>
      </c>
      <c r="BE461" s="4">
        <v>0</v>
      </c>
      <c r="BF461" s="4">
        <v>0</v>
      </c>
      <c r="BG461" s="4">
        <v>0</v>
      </c>
      <c r="BH461" s="4">
        <v>0</v>
      </c>
      <c r="BI461" s="4">
        <v>0</v>
      </c>
      <c r="BJ461" s="4">
        <v>0</v>
      </c>
      <c r="BK461" s="4">
        <v>0</v>
      </c>
      <c r="BL461" s="4">
        <v>0</v>
      </c>
      <c r="BM461" s="4">
        <v>0</v>
      </c>
      <c r="BN461" s="4">
        <v>0</v>
      </c>
      <c r="BO461" s="4">
        <v>82</v>
      </c>
      <c r="BP461" s="4">
        <v>0</v>
      </c>
      <c r="BQ461" s="4">
        <f t="shared" si="831"/>
        <v>395</v>
      </c>
      <c r="BR461" s="27">
        <v>13008</v>
      </c>
      <c r="BS461" s="4">
        <f t="shared" si="636"/>
        <v>13008</v>
      </c>
      <c r="BT461" s="3">
        <v>0</v>
      </c>
      <c r="BU461" s="29">
        <v>44074</v>
      </c>
      <c r="BW461" s="4">
        <f t="shared" ref="BW461:BW462" si="843">SUM(BR450:BR461)</f>
        <v>110940</v>
      </c>
      <c r="BX461" s="22">
        <f t="shared" si="833"/>
        <v>-0.32019559542630249</v>
      </c>
      <c r="BY461" s="202">
        <v>15709</v>
      </c>
      <c r="BZ461" s="202">
        <f t="shared" si="834"/>
        <v>-2701</v>
      </c>
      <c r="CA461" s="202">
        <f t="shared" si="835"/>
        <v>39037</v>
      </c>
      <c r="CD461" s="4">
        <f t="shared" si="836"/>
        <v>24048</v>
      </c>
      <c r="CE461" s="4">
        <f t="shared" si="837"/>
        <v>12443</v>
      </c>
      <c r="CF461" s="4">
        <f t="shared" si="838"/>
        <v>6521</v>
      </c>
      <c r="CG461" s="4">
        <f t="shared" si="839"/>
        <v>4326</v>
      </c>
      <c r="CH461" s="4">
        <f t="shared" si="840"/>
        <v>3720</v>
      </c>
      <c r="CK461" s="57" t="s">
        <v>485</v>
      </c>
      <c r="CL461" s="57" t="s">
        <v>486</v>
      </c>
      <c r="CM461" s="57" t="s">
        <v>487</v>
      </c>
      <c r="CN461" s="57" t="s">
        <v>488</v>
      </c>
      <c r="CZ461" s="70">
        <v>44044</v>
      </c>
      <c r="DA461" s="5">
        <f t="shared" si="841"/>
        <v>13014.555555555555</v>
      </c>
      <c r="DB461" s="5">
        <f t="shared" si="842"/>
        <v>9245</v>
      </c>
      <c r="DC461" s="72">
        <f t="shared" si="819"/>
        <v>13008</v>
      </c>
    </row>
    <row r="462" spans="2:107" x14ac:dyDescent="0.3">
      <c r="B462" s="46">
        <v>44075</v>
      </c>
      <c r="C462" t="s">
        <v>439</v>
      </c>
      <c r="D462" s="4">
        <v>62</v>
      </c>
      <c r="E462" s="4">
        <v>212</v>
      </c>
      <c r="F462" s="4">
        <v>520</v>
      </c>
      <c r="G462" s="4">
        <v>61</v>
      </c>
      <c r="H462" s="4">
        <v>3028</v>
      </c>
      <c r="I462" s="4">
        <v>485</v>
      </c>
      <c r="J462" s="4">
        <v>65</v>
      </c>
      <c r="K462" s="4">
        <v>21</v>
      </c>
      <c r="L462" s="4">
        <v>579</v>
      </c>
      <c r="M462" s="4">
        <v>296</v>
      </c>
      <c r="N462" s="4">
        <v>245</v>
      </c>
      <c r="O462" s="4">
        <v>503</v>
      </c>
      <c r="P462" s="4">
        <v>347</v>
      </c>
      <c r="Q462" s="4">
        <v>141</v>
      </c>
      <c r="R462" s="4">
        <v>79</v>
      </c>
      <c r="S462" s="4">
        <v>85</v>
      </c>
      <c r="T462" s="4">
        <v>64</v>
      </c>
      <c r="U462" s="4">
        <v>67</v>
      </c>
      <c r="V462" s="4">
        <v>24</v>
      </c>
      <c r="W462" s="4">
        <v>169</v>
      </c>
      <c r="X462" s="4">
        <v>226</v>
      </c>
      <c r="Y462" s="4">
        <v>224</v>
      </c>
      <c r="Z462" s="4">
        <v>202</v>
      </c>
      <c r="AA462" s="4">
        <v>19</v>
      </c>
      <c r="AB462" s="4">
        <v>146</v>
      </c>
      <c r="AC462" s="4">
        <v>215</v>
      </c>
      <c r="AD462" s="4">
        <v>63</v>
      </c>
      <c r="AE462" s="4">
        <v>323</v>
      </c>
      <c r="AF462" s="4">
        <v>48</v>
      </c>
      <c r="AG462" s="4">
        <v>181</v>
      </c>
      <c r="AH462" s="4">
        <v>83</v>
      </c>
      <c r="AI462" s="4">
        <v>378</v>
      </c>
      <c r="AJ462" s="4">
        <v>248</v>
      </c>
      <c r="AK462" s="4">
        <v>51</v>
      </c>
      <c r="AL462" s="4">
        <v>187</v>
      </c>
      <c r="AM462" s="4">
        <v>85</v>
      </c>
      <c r="AN462" s="4">
        <v>1549</v>
      </c>
      <c r="AO462" s="4">
        <v>197</v>
      </c>
      <c r="AP462" s="4">
        <v>21</v>
      </c>
      <c r="AQ462" s="4">
        <v>99</v>
      </c>
      <c r="AR462" s="4">
        <v>35</v>
      </c>
      <c r="AS462" s="4">
        <v>141</v>
      </c>
      <c r="AT462" s="4">
        <v>797</v>
      </c>
      <c r="AU462" s="4">
        <v>240</v>
      </c>
      <c r="AV462" s="4">
        <v>16</v>
      </c>
      <c r="AW462" s="4">
        <v>280</v>
      </c>
      <c r="AX462" s="4">
        <v>0</v>
      </c>
      <c r="AY462" s="4">
        <v>13</v>
      </c>
      <c r="AZ462" s="4">
        <v>148</v>
      </c>
      <c r="BA462" s="4">
        <v>38</v>
      </c>
      <c r="BB462" s="4">
        <v>43</v>
      </c>
      <c r="BC462" s="4">
        <v>0</v>
      </c>
      <c r="BD462" s="4">
        <v>0</v>
      </c>
      <c r="BE462" s="4">
        <v>0</v>
      </c>
      <c r="BF462" s="4">
        <v>0</v>
      </c>
      <c r="BG462" s="4">
        <v>0</v>
      </c>
      <c r="BH462" s="4">
        <v>0</v>
      </c>
      <c r="BI462" s="4">
        <v>0</v>
      </c>
      <c r="BJ462" s="4">
        <v>0</v>
      </c>
      <c r="BK462" s="4">
        <v>0</v>
      </c>
      <c r="BL462" s="4">
        <v>0</v>
      </c>
      <c r="BM462" s="4">
        <v>0</v>
      </c>
      <c r="BN462" s="4">
        <v>0</v>
      </c>
      <c r="BO462" s="4">
        <v>96</v>
      </c>
      <c r="BP462" s="4">
        <v>0</v>
      </c>
      <c r="BQ462" s="4">
        <f t="shared" si="831"/>
        <v>440</v>
      </c>
      <c r="BR462" s="27">
        <v>13885</v>
      </c>
      <c r="BS462" s="4">
        <f t="shared" ref="BS462" si="844">SUM(D462:BQ462)</f>
        <v>13885</v>
      </c>
      <c r="BT462" s="3">
        <v>0</v>
      </c>
      <c r="BU462" s="29">
        <v>44104</v>
      </c>
      <c r="BW462" s="4">
        <f t="shared" si="843"/>
        <v>109099</v>
      </c>
      <c r="BX462" s="22">
        <f t="shared" si="833"/>
        <v>-0.33313162060892798</v>
      </c>
      <c r="BY462" s="202">
        <v>8623</v>
      </c>
      <c r="BZ462" s="202">
        <f t="shared" si="834"/>
        <v>5262</v>
      </c>
      <c r="CA462" s="202">
        <f t="shared" si="835"/>
        <v>33507</v>
      </c>
      <c r="CD462" s="4">
        <f t="shared" si="836"/>
        <v>23756</v>
      </c>
      <c r="CE462" s="4">
        <f t="shared" si="837"/>
        <v>12258</v>
      </c>
      <c r="CF462" s="4">
        <f t="shared" si="838"/>
        <v>6386</v>
      </c>
      <c r="CG462" s="4">
        <f t="shared" si="839"/>
        <v>4266</v>
      </c>
      <c r="CH462" s="4">
        <f t="shared" si="840"/>
        <v>3784</v>
      </c>
      <c r="CZ462" s="70">
        <v>44075</v>
      </c>
      <c r="DA462" s="5">
        <f t="shared" ref="DA462" si="845">AVERAGE(BS427:BS462)</f>
        <v>12792.472222222223</v>
      </c>
      <c r="DB462" s="5">
        <f t="shared" ref="DB462" si="846">AVERAGE(BS451:BS462)</f>
        <v>9091.5833333333339</v>
      </c>
      <c r="DC462" s="72">
        <f t="shared" si="819"/>
        <v>13885</v>
      </c>
    </row>
    <row r="463" spans="2:107" x14ac:dyDescent="0.3">
      <c r="B463" s="46">
        <v>44105</v>
      </c>
      <c r="C463" t="s">
        <v>440</v>
      </c>
      <c r="D463" s="4">
        <v>63</v>
      </c>
      <c r="E463" s="4">
        <v>309</v>
      </c>
      <c r="F463" s="4">
        <v>672</v>
      </c>
      <c r="G463" s="4">
        <v>64</v>
      </c>
      <c r="H463" s="4">
        <v>3595</v>
      </c>
      <c r="I463" s="4">
        <v>560</v>
      </c>
      <c r="J463" s="4">
        <v>81</v>
      </c>
      <c r="K463" s="4">
        <v>10</v>
      </c>
      <c r="L463" s="4">
        <v>643</v>
      </c>
      <c r="M463" s="4">
        <v>295</v>
      </c>
      <c r="N463" s="4">
        <v>240</v>
      </c>
      <c r="O463" s="4">
        <v>592</v>
      </c>
      <c r="P463" s="4">
        <v>412</v>
      </c>
      <c r="Q463" s="4">
        <v>117</v>
      </c>
      <c r="R463" s="4">
        <v>99</v>
      </c>
      <c r="S463" s="4">
        <v>102</v>
      </c>
      <c r="T463" s="4">
        <v>74</v>
      </c>
      <c r="U463" s="4">
        <v>78</v>
      </c>
      <c r="V463" s="4">
        <v>38</v>
      </c>
      <c r="W463" s="4">
        <v>183</v>
      </c>
      <c r="X463" s="4">
        <v>248</v>
      </c>
      <c r="Y463" s="4">
        <v>191</v>
      </c>
      <c r="Z463" s="4">
        <v>205</v>
      </c>
      <c r="AA463" s="4">
        <v>31</v>
      </c>
      <c r="AB463" s="4">
        <v>171</v>
      </c>
      <c r="AC463" s="4">
        <v>219</v>
      </c>
      <c r="AD463" s="4">
        <v>69</v>
      </c>
      <c r="AE463" s="4">
        <v>351</v>
      </c>
      <c r="AF463" s="4">
        <v>41</v>
      </c>
      <c r="AG463" s="4">
        <v>182</v>
      </c>
      <c r="AH463" s="4">
        <v>109</v>
      </c>
      <c r="AI463" s="4">
        <v>386</v>
      </c>
      <c r="AJ463" s="4">
        <v>249</v>
      </c>
      <c r="AK463" s="4">
        <v>66</v>
      </c>
      <c r="AL463" s="4">
        <v>222</v>
      </c>
      <c r="AM463" s="4">
        <v>115</v>
      </c>
      <c r="AN463" s="4">
        <v>1885</v>
      </c>
      <c r="AO463" s="4">
        <v>206</v>
      </c>
      <c r="AP463" s="4">
        <v>24</v>
      </c>
      <c r="AQ463" s="4">
        <v>102</v>
      </c>
      <c r="AR463" s="4">
        <v>51</v>
      </c>
      <c r="AS463" s="4">
        <v>177</v>
      </c>
      <c r="AT463" s="4">
        <v>940</v>
      </c>
      <c r="AU463" s="4">
        <v>288</v>
      </c>
      <c r="AV463" s="4">
        <v>32</v>
      </c>
      <c r="AW463" s="4">
        <v>313</v>
      </c>
      <c r="AX463" s="4">
        <v>0</v>
      </c>
      <c r="AY463" s="4">
        <v>14</v>
      </c>
      <c r="AZ463" s="4">
        <v>169</v>
      </c>
      <c r="BA463" s="4">
        <v>47</v>
      </c>
      <c r="BB463" s="4">
        <v>59</v>
      </c>
      <c r="BC463" s="4">
        <v>0</v>
      </c>
      <c r="BD463" s="4">
        <v>0</v>
      </c>
      <c r="BE463" s="4">
        <v>0</v>
      </c>
      <c r="BF463" s="4">
        <v>0</v>
      </c>
      <c r="BG463" s="4">
        <v>0</v>
      </c>
      <c r="BH463" s="4">
        <v>0</v>
      </c>
      <c r="BI463" s="4">
        <v>0</v>
      </c>
      <c r="BJ463" s="4">
        <v>0</v>
      </c>
      <c r="BK463" s="4">
        <v>0</v>
      </c>
      <c r="BL463" s="4">
        <v>0</v>
      </c>
      <c r="BM463" s="4">
        <v>0</v>
      </c>
      <c r="BN463" s="4">
        <v>0</v>
      </c>
      <c r="BO463" s="4">
        <v>107</v>
      </c>
      <c r="BP463" s="4">
        <v>0</v>
      </c>
      <c r="BQ463" s="4">
        <f t="shared" si="831"/>
        <v>564</v>
      </c>
      <c r="BR463" s="27">
        <v>16060</v>
      </c>
      <c r="BS463" s="4">
        <f t="shared" si="636"/>
        <v>16060</v>
      </c>
      <c r="BT463" s="3">
        <v>0</v>
      </c>
      <c r="BU463" s="29">
        <v>44135</v>
      </c>
      <c r="BW463" s="4">
        <f t="shared" ref="BW463" si="847">SUM(BR452:BR463)</f>
        <v>109566</v>
      </c>
      <c r="BX463" s="22">
        <f t="shared" ref="BX463" si="848">(BW463/BW451)-1</f>
        <v>-0.32868906698036904</v>
      </c>
      <c r="BY463" s="202">
        <v>9920</v>
      </c>
      <c r="BZ463" s="202">
        <f t="shared" ref="BZ463" si="849">BR463-BY463</f>
        <v>6140</v>
      </c>
      <c r="CA463" s="202">
        <f t="shared" ref="CA463" si="850">SUM(BZ452:BZ463)</f>
        <v>30596</v>
      </c>
      <c r="CD463" s="4">
        <f t="shared" ref="CD463" si="851">SUM(H452:H463)</f>
        <v>24166</v>
      </c>
      <c r="CE463" s="4">
        <f t="shared" ref="CE463" si="852">SUM(AN452:AN463)</f>
        <v>12429</v>
      </c>
      <c r="CF463" s="4">
        <f t="shared" ref="CF463" si="853">SUM(AT452:AT463)</f>
        <v>6452</v>
      </c>
      <c r="CG463" s="4">
        <f t="shared" ref="CG463" si="854">SUM(F452:F463)</f>
        <v>4347</v>
      </c>
      <c r="CH463" s="4">
        <f t="shared" ref="CH463" si="855">SUM(O452:O463)</f>
        <v>3861</v>
      </c>
      <c r="CZ463" s="70">
        <v>44105</v>
      </c>
      <c r="DA463" s="5">
        <f t="shared" ref="DA463" si="856">AVERAGE(BS428:BS463)</f>
        <v>12776.833333333334</v>
      </c>
      <c r="DB463" s="5">
        <f t="shared" ref="DB463" si="857">AVERAGE(BS452:BS463)</f>
        <v>9130.5</v>
      </c>
      <c r="DC463" s="72">
        <f t="shared" ref="DC463" si="858">BS463</f>
        <v>16060</v>
      </c>
    </row>
    <row r="464" spans="2:107" x14ac:dyDescent="0.3">
      <c r="B464" s="46">
        <v>44136</v>
      </c>
      <c r="C464" t="s">
        <v>441</v>
      </c>
      <c r="D464" s="4">
        <v>65</v>
      </c>
      <c r="E464" s="4">
        <v>163</v>
      </c>
      <c r="F464" s="4">
        <v>469</v>
      </c>
      <c r="G464" s="4">
        <v>50</v>
      </c>
      <c r="H464" s="4">
        <v>2766</v>
      </c>
      <c r="I464" s="4">
        <v>430</v>
      </c>
      <c r="J464" s="4">
        <v>57</v>
      </c>
      <c r="K464" s="4">
        <v>12</v>
      </c>
      <c r="L464" s="4">
        <v>394</v>
      </c>
      <c r="M464" s="4">
        <v>211</v>
      </c>
      <c r="N464" s="4">
        <v>189</v>
      </c>
      <c r="O464" s="4">
        <v>440</v>
      </c>
      <c r="P464" s="4">
        <v>302</v>
      </c>
      <c r="Q464" s="4">
        <v>101</v>
      </c>
      <c r="R464" s="4">
        <v>80</v>
      </c>
      <c r="S464" s="4">
        <v>75</v>
      </c>
      <c r="T464" s="4">
        <v>49</v>
      </c>
      <c r="U464" s="4">
        <v>53</v>
      </c>
      <c r="V464" s="4">
        <v>33</v>
      </c>
      <c r="W464" s="4">
        <v>126</v>
      </c>
      <c r="X464" s="4">
        <v>177</v>
      </c>
      <c r="Y464" s="4">
        <v>143</v>
      </c>
      <c r="Z464" s="4">
        <v>163</v>
      </c>
      <c r="AA464" s="4">
        <v>23</v>
      </c>
      <c r="AB464" s="4">
        <v>111</v>
      </c>
      <c r="AC464" s="4">
        <v>166</v>
      </c>
      <c r="AD464" s="4">
        <v>38</v>
      </c>
      <c r="AE464" s="4">
        <v>269</v>
      </c>
      <c r="AF464" s="4">
        <v>30</v>
      </c>
      <c r="AG464" s="4">
        <v>138</v>
      </c>
      <c r="AH464" s="4">
        <v>90</v>
      </c>
      <c r="AI464" s="4">
        <v>280</v>
      </c>
      <c r="AJ464" s="4">
        <v>178</v>
      </c>
      <c r="AK464" s="4">
        <v>42</v>
      </c>
      <c r="AL464" s="4">
        <v>132</v>
      </c>
      <c r="AM464" s="4">
        <v>73</v>
      </c>
      <c r="AN464" s="4">
        <v>1491</v>
      </c>
      <c r="AO464" s="4">
        <v>148</v>
      </c>
      <c r="AP464" s="4">
        <v>23</v>
      </c>
      <c r="AQ464" s="4">
        <v>84</v>
      </c>
      <c r="AR464" s="4">
        <v>31</v>
      </c>
      <c r="AS464" s="4">
        <v>113</v>
      </c>
      <c r="AT464" s="4">
        <v>621</v>
      </c>
      <c r="AU464" s="4">
        <v>164</v>
      </c>
      <c r="AV464" s="4">
        <v>14</v>
      </c>
      <c r="AW464" s="4">
        <v>214</v>
      </c>
      <c r="AX464" s="4">
        <v>0</v>
      </c>
      <c r="AY464" s="4">
        <v>11</v>
      </c>
      <c r="AZ464" s="4">
        <v>103</v>
      </c>
      <c r="BA464" s="4">
        <v>34</v>
      </c>
      <c r="BB464" s="4">
        <v>35</v>
      </c>
      <c r="BC464" s="4">
        <v>0</v>
      </c>
      <c r="BD464" s="4">
        <v>0</v>
      </c>
      <c r="BE464" s="4">
        <v>0</v>
      </c>
      <c r="BF464" s="4">
        <v>0</v>
      </c>
      <c r="BG464" s="4">
        <v>0</v>
      </c>
      <c r="BH464" s="4">
        <v>0</v>
      </c>
      <c r="BI464" s="4">
        <v>0</v>
      </c>
      <c r="BJ464" s="4">
        <v>0</v>
      </c>
      <c r="BK464" s="4">
        <v>0</v>
      </c>
      <c r="BL464" s="4">
        <v>0</v>
      </c>
      <c r="BM464" s="4">
        <v>0</v>
      </c>
      <c r="BN464" s="4">
        <v>0</v>
      </c>
      <c r="BO464" s="4">
        <v>93</v>
      </c>
      <c r="BP464" s="4">
        <v>0</v>
      </c>
      <c r="BQ464" s="4">
        <f t="shared" si="831"/>
        <v>552</v>
      </c>
      <c r="BR464" s="27">
        <v>11849</v>
      </c>
      <c r="BS464" s="4">
        <f t="shared" si="636"/>
        <v>11849</v>
      </c>
      <c r="BT464" s="3">
        <v>0</v>
      </c>
      <c r="BU464" s="29">
        <v>44165</v>
      </c>
      <c r="BW464" s="4">
        <f t="shared" ref="BW464" si="859">SUM(BR453:BR464)</f>
        <v>109488</v>
      </c>
      <c r="BX464" s="22">
        <f t="shared" ref="BX464" si="860">(BW464/BW452)-1</f>
        <v>-0.32988958797463708</v>
      </c>
      <c r="BY464" s="202">
        <v>6793</v>
      </c>
      <c r="BZ464" s="202">
        <f t="shared" ref="BZ464" si="861">BR464-BY464</f>
        <v>5056</v>
      </c>
      <c r="CA464" s="202">
        <f t="shared" ref="CA464" si="862">SUM(BZ453:BZ464)</f>
        <v>29071</v>
      </c>
      <c r="CD464" s="4">
        <f t="shared" ref="CD464" si="863">SUM(H453:H464)</f>
        <v>24404</v>
      </c>
      <c r="CE464" s="4">
        <f t="shared" ref="CE464" si="864">SUM(AN453:AN464)</f>
        <v>12597</v>
      </c>
      <c r="CF464" s="4">
        <f t="shared" ref="CF464" si="865">SUM(AT453:AT464)</f>
        <v>6386</v>
      </c>
      <c r="CG464" s="4">
        <f t="shared" ref="CG464" si="866">SUM(F453:F464)</f>
        <v>4324</v>
      </c>
      <c r="CH464" s="4">
        <f t="shared" ref="CH464" si="867">SUM(O453:O464)</f>
        <v>3883</v>
      </c>
      <c r="CZ464" s="70">
        <v>44136</v>
      </c>
      <c r="DA464" s="5">
        <f t="shared" ref="DA464" si="868">AVERAGE(BS429:BS464)</f>
        <v>12692.5</v>
      </c>
      <c r="DB464" s="5">
        <f t="shared" ref="DB464" si="869">AVERAGE(BS453:BS464)</f>
        <v>9124</v>
      </c>
      <c r="DC464" s="72">
        <f t="shared" ref="DC464" si="870">BS464</f>
        <v>11849</v>
      </c>
    </row>
    <row r="465" spans="2:107" x14ac:dyDescent="0.3">
      <c r="B465" s="46">
        <v>44166</v>
      </c>
      <c r="C465" t="s">
        <v>442</v>
      </c>
      <c r="D465" s="4">
        <v>61</v>
      </c>
      <c r="E465" s="4">
        <v>204</v>
      </c>
      <c r="F465" s="4">
        <v>484</v>
      </c>
      <c r="G465" s="4">
        <v>32</v>
      </c>
      <c r="H465" s="4">
        <v>3222</v>
      </c>
      <c r="I465" s="4">
        <v>451</v>
      </c>
      <c r="J465" s="4">
        <v>60</v>
      </c>
      <c r="K465" s="4">
        <v>16</v>
      </c>
      <c r="L465" s="4">
        <v>547</v>
      </c>
      <c r="M465" s="4">
        <v>213</v>
      </c>
      <c r="N465" s="4">
        <v>202</v>
      </c>
      <c r="O465" s="4">
        <v>469</v>
      </c>
      <c r="P465" s="4">
        <v>294</v>
      </c>
      <c r="Q465" s="4">
        <v>94</v>
      </c>
      <c r="R465" s="4">
        <v>78</v>
      </c>
      <c r="S465" s="4">
        <v>70</v>
      </c>
      <c r="T465" s="4">
        <v>54</v>
      </c>
      <c r="U465" s="4">
        <v>54</v>
      </c>
      <c r="V465" s="4">
        <v>23</v>
      </c>
      <c r="W465" s="4">
        <v>116</v>
      </c>
      <c r="X465" s="4">
        <v>193</v>
      </c>
      <c r="Y465" s="4">
        <v>163</v>
      </c>
      <c r="Z465" s="4">
        <v>154</v>
      </c>
      <c r="AA465" s="4">
        <v>32</v>
      </c>
      <c r="AB465" s="4">
        <v>126</v>
      </c>
      <c r="AC465" s="4">
        <v>192</v>
      </c>
      <c r="AD465" s="4">
        <v>67</v>
      </c>
      <c r="AE465" s="4">
        <v>298</v>
      </c>
      <c r="AF465" s="4">
        <v>38</v>
      </c>
      <c r="AG465" s="4">
        <v>141</v>
      </c>
      <c r="AH465" s="4">
        <v>76</v>
      </c>
      <c r="AI465" s="4">
        <v>296</v>
      </c>
      <c r="AJ465" s="4">
        <v>198</v>
      </c>
      <c r="AK465" s="4">
        <v>57</v>
      </c>
      <c r="AL465" s="4">
        <v>174</v>
      </c>
      <c r="AM465" s="4">
        <v>74</v>
      </c>
      <c r="AN465" s="4">
        <v>1804</v>
      </c>
      <c r="AO465" s="4">
        <v>157</v>
      </c>
      <c r="AP465" s="4">
        <v>20</v>
      </c>
      <c r="AQ465" s="4">
        <v>111</v>
      </c>
      <c r="AR465" s="4">
        <v>45</v>
      </c>
      <c r="AS465" s="4">
        <v>120</v>
      </c>
      <c r="AT465" s="4">
        <v>716</v>
      </c>
      <c r="AU465" s="4">
        <v>225</v>
      </c>
      <c r="AV465" s="4">
        <v>13</v>
      </c>
      <c r="AW465" s="4">
        <v>275</v>
      </c>
      <c r="AX465" s="4">
        <v>0</v>
      </c>
      <c r="AY465" s="4">
        <v>13</v>
      </c>
      <c r="AZ465" s="4">
        <v>126</v>
      </c>
      <c r="BA465" s="4">
        <v>53</v>
      </c>
      <c r="BB465" s="4">
        <v>24</v>
      </c>
      <c r="BC465" s="4">
        <v>0</v>
      </c>
      <c r="BD465" s="4">
        <v>0</v>
      </c>
      <c r="BE465" s="4">
        <v>0</v>
      </c>
      <c r="BF465" s="4">
        <v>0</v>
      </c>
      <c r="BG465" s="4">
        <v>0</v>
      </c>
      <c r="BH465" s="4">
        <v>0</v>
      </c>
      <c r="BI465" s="4">
        <v>0</v>
      </c>
      <c r="BJ465" s="4">
        <v>0</v>
      </c>
      <c r="BK465" s="4">
        <v>0</v>
      </c>
      <c r="BL465" s="4">
        <v>0</v>
      </c>
      <c r="BM465" s="4">
        <v>0</v>
      </c>
      <c r="BN465" s="4">
        <v>0</v>
      </c>
      <c r="BO465" s="4">
        <v>105</v>
      </c>
      <c r="BP465" s="4">
        <v>0</v>
      </c>
      <c r="BQ465" s="4">
        <f t="shared" si="831"/>
        <v>588</v>
      </c>
      <c r="BR465" s="27">
        <v>13418</v>
      </c>
      <c r="BS465" s="4">
        <f t="shared" si="636"/>
        <v>13418</v>
      </c>
      <c r="BT465" s="3">
        <v>0</v>
      </c>
      <c r="BU465" s="29">
        <v>44196</v>
      </c>
      <c r="BW465" s="4">
        <f t="shared" ref="BW465" si="871">SUM(BR454:BR465)</f>
        <v>111658</v>
      </c>
      <c r="BX465" s="22">
        <f t="shared" ref="BX465" si="872">(BW465/BW453)-1</f>
        <v>-0.31925815734282792</v>
      </c>
      <c r="BY465" s="202">
        <v>10505</v>
      </c>
      <c r="BZ465" s="202">
        <f t="shared" ref="BZ465" si="873">BR465-BY465</f>
        <v>2913</v>
      </c>
      <c r="CA465" s="202">
        <f t="shared" ref="CA465" si="874">SUM(BZ454:BZ465)</f>
        <v>26110</v>
      </c>
      <c r="CD465" s="4">
        <f t="shared" ref="CD465" si="875">SUM(H454:H465)</f>
        <v>25120</v>
      </c>
      <c r="CE465" s="4">
        <f t="shared" ref="CE465" si="876">SUM(AN454:AN465)</f>
        <v>13122</v>
      </c>
      <c r="CF465" s="4">
        <f t="shared" ref="CF465" si="877">SUM(AT454:AT465)</f>
        <v>6420</v>
      </c>
      <c r="CG465" s="4">
        <f t="shared" ref="CG465" si="878">SUM(F454:F465)</f>
        <v>4394</v>
      </c>
      <c r="CH465" s="4">
        <f t="shared" ref="CH465" si="879">SUM(O454:O465)</f>
        <v>3974</v>
      </c>
      <c r="CZ465" s="70">
        <v>44166</v>
      </c>
      <c r="DA465" s="5">
        <f t="shared" ref="DA465" si="880">AVERAGE(BS430:BS465)</f>
        <v>12639.694444444445</v>
      </c>
      <c r="DB465" s="5">
        <f t="shared" ref="DB465" si="881">AVERAGE(BS454:BS465)</f>
        <v>9304.8333333333339</v>
      </c>
      <c r="DC465" s="72">
        <f t="shared" ref="DC465" si="882">BS465</f>
        <v>13418</v>
      </c>
    </row>
    <row r="466" spans="2:107" x14ac:dyDescent="0.3">
      <c r="B466" s="46">
        <v>44197</v>
      </c>
      <c r="C466" t="s">
        <v>443</v>
      </c>
      <c r="D466" s="4">
        <v>78</v>
      </c>
      <c r="E466" s="4">
        <v>188</v>
      </c>
      <c r="F466" s="4">
        <v>458</v>
      </c>
      <c r="G466" s="4">
        <v>40</v>
      </c>
      <c r="H466" s="4">
        <v>2691</v>
      </c>
      <c r="I466" s="4">
        <v>358</v>
      </c>
      <c r="J466" s="4">
        <v>48</v>
      </c>
      <c r="K466" s="4">
        <v>9</v>
      </c>
      <c r="L466" s="4">
        <v>449</v>
      </c>
      <c r="M466" s="4">
        <v>197</v>
      </c>
      <c r="N466" s="4">
        <v>194</v>
      </c>
      <c r="O466" s="4">
        <v>419</v>
      </c>
      <c r="P466" s="4">
        <v>244</v>
      </c>
      <c r="Q466" s="4">
        <v>84</v>
      </c>
      <c r="R466" s="4">
        <v>60</v>
      </c>
      <c r="S466" s="4">
        <v>73</v>
      </c>
      <c r="T466" s="4">
        <v>41</v>
      </c>
      <c r="U466" s="4">
        <v>60</v>
      </c>
      <c r="V466" s="4">
        <v>15</v>
      </c>
      <c r="W466" s="4">
        <v>91</v>
      </c>
      <c r="X466" s="4">
        <v>136</v>
      </c>
      <c r="Y466" s="4">
        <v>174</v>
      </c>
      <c r="Z466" s="4">
        <v>127</v>
      </c>
      <c r="AA466" s="4">
        <v>28</v>
      </c>
      <c r="AB466" s="4">
        <v>112</v>
      </c>
      <c r="AC466" s="4">
        <v>168</v>
      </c>
      <c r="AD466" s="4">
        <v>48</v>
      </c>
      <c r="AE466" s="4">
        <v>254</v>
      </c>
      <c r="AF466" s="4">
        <v>20</v>
      </c>
      <c r="AG466" s="4">
        <v>114</v>
      </c>
      <c r="AH466" s="4">
        <v>64</v>
      </c>
      <c r="AI466" s="4">
        <v>292</v>
      </c>
      <c r="AJ466" s="4">
        <v>232</v>
      </c>
      <c r="AK466" s="4">
        <v>35</v>
      </c>
      <c r="AL466" s="4">
        <v>119</v>
      </c>
      <c r="AM466" s="4">
        <v>73</v>
      </c>
      <c r="AN466" s="4">
        <v>1473</v>
      </c>
      <c r="AO466" s="4">
        <v>185</v>
      </c>
      <c r="AP466" s="4">
        <v>11</v>
      </c>
      <c r="AQ466" s="4">
        <v>73</v>
      </c>
      <c r="AR466" s="4">
        <v>22</v>
      </c>
      <c r="AS466" s="4">
        <v>95</v>
      </c>
      <c r="AT466" s="4">
        <v>587</v>
      </c>
      <c r="AU466" s="4">
        <v>199</v>
      </c>
      <c r="AV466" s="4">
        <v>14</v>
      </c>
      <c r="AW466" s="4">
        <v>196</v>
      </c>
      <c r="AX466" s="4">
        <v>0</v>
      </c>
      <c r="AY466" s="4">
        <v>14</v>
      </c>
      <c r="AZ466" s="4">
        <v>100</v>
      </c>
      <c r="BA466" s="4">
        <v>40</v>
      </c>
      <c r="BB466" s="4">
        <v>29</v>
      </c>
      <c r="BC466" s="4">
        <v>0</v>
      </c>
      <c r="BD466" s="4">
        <v>0</v>
      </c>
      <c r="BE466" s="4">
        <v>0</v>
      </c>
      <c r="BF466" s="4">
        <v>0</v>
      </c>
      <c r="BG466" s="4">
        <v>0</v>
      </c>
      <c r="BH466" s="4">
        <v>0</v>
      </c>
      <c r="BI466" s="4">
        <v>0</v>
      </c>
      <c r="BJ466" s="4">
        <v>0</v>
      </c>
      <c r="BK466" s="4">
        <v>0</v>
      </c>
      <c r="BL466" s="4">
        <v>0</v>
      </c>
      <c r="BM466" s="4">
        <v>0</v>
      </c>
      <c r="BN466" s="4">
        <v>0</v>
      </c>
      <c r="BO466" s="4">
        <v>96</v>
      </c>
      <c r="BP466" s="4">
        <v>0</v>
      </c>
      <c r="BQ466" s="4">
        <f t="shared" si="831"/>
        <v>488</v>
      </c>
      <c r="BR466" s="27">
        <v>11415</v>
      </c>
      <c r="BS466" s="4">
        <f t="shared" si="636"/>
        <v>11415</v>
      </c>
      <c r="BT466" s="3">
        <v>0</v>
      </c>
      <c r="BU466" s="29">
        <v>44227</v>
      </c>
      <c r="BW466" s="4">
        <f t="shared" ref="BW466" si="883">SUM(BR455:BR466)</f>
        <v>110070</v>
      </c>
      <c r="BX466" s="22">
        <f t="shared" ref="BX466" si="884">(BW466/BW454)-1</f>
        <v>-0.32930767637130287</v>
      </c>
      <c r="BY466" s="202">
        <v>8872</v>
      </c>
      <c r="BZ466" s="202">
        <f t="shared" ref="BZ466" si="885">BR466-BY466</f>
        <v>2543</v>
      </c>
      <c r="CA466" s="202">
        <f t="shared" ref="CA466" si="886">SUM(BZ455:BZ466)</f>
        <v>22136</v>
      </c>
      <c r="CD466" s="4">
        <f t="shared" ref="CD466" si="887">SUM(H455:H466)</f>
        <v>25111</v>
      </c>
      <c r="CE466" s="4">
        <f t="shared" ref="CE466" si="888">SUM(AN455:AN466)</f>
        <v>13080</v>
      </c>
      <c r="CF466" s="4">
        <f t="shared" ref="CF466" si="889">SUM(AT455:AT466)</f>
        <v>6236</v>
      </c>
      <c r="CG466" s="4">
        <f t="shared" ref="CG466" si="890">SUM(F455:F466)</f>
        <v>4304</v>
      </c>
      <c r="CH466" s="4">
        <f t="shared" ref="CH466" si="891">SUM(O455:O466)</f>
        <v>3924</v>
      </c>
      <c r="CZ466" s="70">
        <v>44197</v>
      </c>
      <c r="DA466" s="5">
        <f t="shared" ref="DA466" si="892">AVERAGE(BS431:BS466)</f>
        <v>12587.277777777777</v>
      </c>
      <c r="DB466" s="5">
        <f t="shared" ref="DB466" si="893">AVERAGE(BS455:BS466)</f>
        <v>9172.5</v>
      </c>
      <c r="DC466" s="72">
        <f t="shared" ref="DC466" si="894">BS466</f>
        <v>11415</v>
      </c>
    </row>
    <row r="467" spans="2:107" x14ac:dyDescent="0.3">
      <c r="B467" s="46">
        <v>44228</v>
      </c>
      <c r="C467" t="s">
        <v>444</v>
      </c>
      <c r="D467" s="4">
        <v>56</v>
      </c>
      <c r="E467" s="4">
        <v>168</v>
      </c>
      <c r="F467" s="4">
        <v>457</v>
      </c>
      <c r="G467" s="4">
        <v>31</v>
      </c>
      <c r="H467" s="4">
        <v>2699</v>
      </c>
      <c r="I467" s="4">
        <v>322</v>
      </c>
      <c r="J467" s="4">
        <v>43</v>
      </c>
      <c r="K467" s="4">
        <v>13</v>
      </c>
      <c r="L467" s="4">
        <v>454</v>
      </c>
      <c r="M467" s="4">
        <v>201</v>
      </c>
      <c r="N467" s="4">
        <v>193</v>
      </c>
      <c r="O467" s="4">
        <v>449</v>
      </c>
      <c r="P467" s="4">
        <v>246</v>
      </c>
      <c r="Q467" s="4">
        <v>89</v>
      </c>
      <c r="R467" s="4">
        <v>49</v>
      </c>
      <c r="S467" s="4">
        <v>57</v>
      </c>
      <c r="T467" s="4">
        <v>45</v>
      </c>
      <c r="U467" s="4">
        <v>60</v>
      </c>
      <c r="V467" s="4">
        <v>16</v>
      </c>
      <c r="W467" s="4">
        <v>101</v>
      </c>
      <c r="X467" s="4">
        <v>142</v>
      </c>
      <c r="Y467" s="4">
        <v>153</v>
      </c>
      <c r="Z467" s="4">
        <v>137</v>
      </c>
      <c r="AA467" s="4">
        <v>32</v>
      </c>
      <c r="AB467" s="4">
        <v>106</v>
      </c>
      <c r="AC467" s="4">
        <v>158</v>
      </c>
      <c r="AD467" s="4">
        <v>40</v>
      </c>
      <c r="AE467" s="4">
        <v>228</v>
      </c>
      <c r="AF467" s="4">
        <v>21</v>
      </c>
      <c r="AG467" s="4">
        <v>97</v>
      </c>
      <c r="AH467" s="4">
        <v>73</v>
      </c>
      <c r="AI467" s="4">
        <v>255</v>
      </c>
      <c r="AJ467" s="4">
        <v>173</v>
      </c>
      <c r="AK467" s="4">
        <v>51</v>
      </c>
      <c r="AL467" s="4">
        <v>157</v>
      </c>
      <c r="AM467" s="4">
        <v>82</v>
      </c>
      <c r="AN467" s="4">
        <v>1396</v>
      </c>
      <c r="AO467" s="4">
        <v>155</v>
      </c>
      <c r="AP467" s="4">
        <v>18</v>
      </c>
      <c r="AQ467" s="4">
        <v>108</v>
      </c>
      <c r="AR467" s="4">
        <v>33</v>
      </c>
      <c r="AS467" s="4">
        <v>101</v>
      </c>
      <c r="AT467" s="4">
        <v>667</v>
      </c>
      <c r="AU467" s="4">
        <v>209</v>
      </c>
      <c r="AV467" s="4">
        <v>18</v>
      </c>
      <c r="AW467" s="4">
        <v>206</v>
      </c>
      <c r="AX467" s="4">
        <v>0</v>
      </c>
      <c r="AY467" s="4">
        <v>11</v>
      </c>
      <c r="AZ467" s="4">
        <v>111</v>
      </c>
      <c r="BA467" s="4">
        <v>25</v>
      </c>
      <c r="BB467" s="4">
        <v>16</v>
      </c>
      <c r="BC467" s="4">
        <v>0</v>
      </c>
      <c r="BD467" s="4">
        <v>0</v>
      </c>
      <c r="BE467" s="4">
        <v>0</v>
      </c>
      <c r="BF467" s="4">
        <v>0</v>
      </c>
      <c r="BG467" s="4">
        <v>0</v>
      </c>
      <c r="BH467" s="4">
        <v>0</v>
      </c>
      <c r="BI467" s="4">
        <v>0</v>
      </c>
      <c r="BJ467" s="4">
        <v>0</v>
      </c>
      <c r="BK467" s="4">
        <v>0</v>
      </c>
      <c r="BL467" s="4">
        <v>0</v>
      </c>
      <c r="BM467" s="4">
        <v>0</v>
      </c>
      <c r="BN467" s="4">
        <v>0</v>
      </c>
      <c r="BO467" s="4">
        <v>97</v>
      </c>
      <c r="BP467" s="4">
        <v>0</v>
      </c>
      <c r="BQ467" s="4">
        <f t="shared" si="831"/>
        <v>521</v>
      </c>
      <c r="BR467" s="27">
        <v>11346</v>
      </c>
      <c r="BS467" s="4">
        <f t="shared" si="636"/>
        <v>11346</v>
      </c>
      <c r="BT467" s="3">
        <v>0</v>
      </c>
      <c r="BU467" s="29">
        <v>44255</v>
      </c>
      <c r="BW467" s="4">
        <f t="shared" ref="BW467" si="895">SUM(BR456:BR467)</f>
        <v>108491</v>
      </c>
      <c r="BX467" s="22">
        <f t="shared" ref="BX467" si="896">(BW467/BW455)-1</f>
        <v>-0.35159574468085109</v>
      </c>
      <c r="BY467" s="202">
        <v>6764</v>
      </c>
      <c r="BZ467" s="202">
        <f t="shared" ref="BZ467" si="897">BR467-BY467</f>
        <v>4582</v>
      </c>
      <c r="CA467" s="202">
        <f t="shared" ref="CA467" si="898">SUM(BZ456:BZ467)</f>
        <v>19536</v>
      </c>
      <c r="CD467" s="4">
        <f t="shared" ref="CD467:CD468" si="899">SUM(H456:H467)</f>
        <v>25114</v>
      </c>
      <c r="CE467" s="4">
        <f t="shared" ref="CE467:CE468" si="900">SUM(AN456:AN467)</f>
        <v>13015</v>
      </c>
      <c r="CF467" s="4">
        <f t="shared" ref="CF467:CF468" si="901">SUM(AT456:AT467)</f>
        <v>6094</v>
      </c>
      <c r="CG467" s="4">
        <f t="shared" ref="CG467:CG468" si="902">SUM(F456:F467)</f>
        <v>4260</v>
      </c>
      <c r="CH467" s="4">
        <f t="shared" ref="CH467:CH468" si="903">SUM(O456:O467)</f>
        <v>3930</v>
      </c>
      <c r="CZ467" s="70">
        <v>44228</v>
      </c>
      <c r="DA467" s="5">
        <f t="shared" ref="DA467" si="904">AVERAGE(BS432:BS467)</f>
        <v>12558.333333333334</v>
      </c>
      <c r="DB467" s="5">
        <f t="shared" ref="DB467" si="905">AVERAGE(BS456:BS467)</f>
        <v>9040.9166666666661</v>
      </c>
      <c r="DC467" s="72">
        <f t="shared" ref="DC467" si="906">BS467</f>
        <v>11346</v>
      </c>
    </row>
    <row r="468" spans="2:107" x14ac:dyDescent="0.3">
      <c r="B468" s="46">
        <v>44256</v>
      </c>
      <c r="C468" t="s">
        <v>445</v>
      </c>
      <c r="D468" s="4">
        <v>69</v>
      </c>
      <c r="E468" s="4">
        <v>237</v>
      </c>
      <c r="F468" s="4">
        <v>617</v>
      </c>
      <c r="G468" s="4">
        <v>55</v>
      </c>
      <c r="H468" s="4">
        <v>3133</v>
      </c>
      <c r="I468" s="4">
        <v>437</v>
      </c>
      <c r="J468" s="4">
        <v>46</v>
      </c>
      <c r="K468" s="4">
        <v>16</v>
      </c>
      <c r="L468" s="4">
        <v>550</v>
      </c>
      <c r="M468" s="4">
        <v>232</v>
      </c>
      <c r="N468" s="4">
        <v>247</v>
      </c>
      <c r="O468" s="4">
        <v>523</v>
      </c>
      <c r="P468" s="4">
        <v>305</v>
      </c>
      <c r="Q468" s="4">
        <v>116</v>
      </c>
      <c r="R468" s="4">
        <v>86</v>
      </c>
      <c r="S468" s="4">
        <v>101</v>
      </c>
      <c r="T468" s="4">
        <v>48</v>
      </c>
      <c r="U468" s="4">
        <v>73</v>
      </c>
      <c r="V468" s="4">
        <v>33</v>
      </c>
      <c r="W468" s="4">
        <v>129</v>
      </c>
      <c r="X468" s="4">
        <v>206</v>
      </c>
      <c r="Y468" s="4">
        <v>167</v>
      </c>
      <c r="Z468" s="4">
        <v>176</v>
      </c>
      <c r="AA468" s="4">
        <v>33</v>
      </c>
      <c r="AB468" s="4">
        <v>126</v>
      </c>
      <c r="AC468" s="4">
        <v>206</v>
      </c>
      <c r="AD468" s="4">
        <v>48</v>
      </c>
      <c r="AE468" s="4">
        <v>315</v>
      </c>
      <c r="AF468" s="4">
        <v>42</v>
      </c>
      <c r="AG468" s="4">
        <v>160</v>
      </c>
      <c r="AH468" s="4">
        <v>95</v>
      </c>
      <c r="AI468" s="4">
        <v>301</v>
      </c>
      <c r="AJ468" s="4">
        <v>212</v>
      </c>
      <c r="AK468" s="4">
        <v>56</v>
      </c>
      <c r="AL468" s="4">
        <v>153</v>
      </c>
      <c r="AM468" s="4">
        <v>86</v>
      </c>
      <c r="AN468" s="4">
        <v>1975</v>
      </c>
      <c r="AO468" s="4">
        <v>174</v>
      </c>
      <c r="AP468" s="4">
        <v>13</v>
      </c>
      <c r="AQ468" s="4">
        <v>84</v>
      </c>
      <c r="AR468" s="4">
        <v>43</v>
      </c>
      <c r="AS468" s="4">
        <v>98</v>
      </c>
      <c r="AT468" s="4">
        <v>734</v>
      </c>
      <c r="AU468" s="4">
        <v>242</v>
      </c>
      <c r="AV468" s="4">
        <v>9</v>
      </c>
      <c r="AW468" s="4">
        <v>219</v>
      </c>
      <c r="AX468" s="4">
        <v>0</v>
      </c>
      <c r="AY468" s="4">
        <v>12</v>
      </c>
      <c r="AZ468" s="4">
        <v>146</v>
      </c>
      <c r="BA468" s="4">
        <v>44</v>
      </c>
      <c r="BB468" s="4">
        <v>35</v>
      </c>
      <c r="BC468" s="4">
        <v>0</v>
      </c>
      <c r="BD468" s="4">
        <v>0</v>
      </c>
      <c r="BE468" s="4">
        <v>0</v>
      </c>
      <c r="BF468" s="4">
        <v>0</v>
      </c>
      <c r="BG468" s="4">
        <v>0</v>
      </c>
      <c r="BH468" s="4">
        <v>0</v>
      </c>
      <c r="BI468" s="4">
        <v>0</v>
      </c>
      <c r="BJ468" s="4">
        <v>0</v>
      </c>
      <c r="BK468" s="4">
        <v>0</v>
      </c>
      <c r="BL468" s="4">
        <v>0</v>
      </c>
      <c r="BM468" s="4">
        <v>0</v>
      </c>
      <c r="BN468" s="4">
        <v>0</v>
      </c>
      <c r="BO468" s="4">
        <v>127</v>
      </c>
      <c r="BP468" s="4">
        <v>0</v>
      </c>
      <c r="BQ468" s="4">
        <f t="shared" si="831"/>
        <v>659</v>
      </c>
      <c r="BR468" s="27">
        <v>14049</v>
      </c>
      <c r="BS468" s="4">
        <f>SUM(D468:BQ468)</f>
        <v>14049</v>
      </c>
      <c r="BT468" s="3">
        <v>0</v>
      </c>
      <c r="BU468" s="29">
        <v>44286</v>
      </c>
      <c r="BW468" s="4">
        <f t="shared" ref="BW468" si="907">SUM(BR457:BR468)</f>
        <v>115176</v>
      </c>
      <c r="BX468" s="22">
        <f t="shared" ref="BX468" si="908">(BW468/BW456)-1</f>
        <v>-0.28560175163285184</v>
      </c>
      <c r="BY468" s="202">
        <v>12849</v>
      </c>
      <c r="BZ468" s="202">
        <f t="shared" ref="BZ468" si="909">BR468-BY468</f>
        <v>1200</v>
      </c>
      <c r="CA468" s="202">
        <f t="shared" ref="CA468" si="910">SUM(BZ457:BZ468)</f>
        <v>16961</v>
      </c>
      <c r="CD468" s="4">
        <f t="shared" si="899"/>
        <v>26701</v>
      </c>
      <c r="CE468" s="4">
        <f t="shared" si="900"/>
        <v>14096</v>
      </c>
      <c r="CF468" s="4">
        <f t="shared" si="901"/>
        <v>6455</v>
      </c>
      <c r="CG468" s="4">
        <f t="shared" si="902"/>
        <v>4567</v>
      </c>
      <c r="CH468" s="4">
        <f t="shared" si="903"/>
        <v>4185</v>
      </c>
      <c r="CZ468" s="70">
        <v>44256</v>
      </c>
      <c r="DA468" s="5">
        <f t="shared" ref="DA468" si="911">AVERAGE(BS433:BS468)</f>
        <v>12448.444444444445</v>
      </c>
      <c r="DB468" s="5">
        <f t="shared" ref="DB468" si="912">AVERAGE(BS457:BS468)</f>
        <v>9598</v>
      </c>
      <c r="DC468" s="72">
        <f t="shared" ref="DC468" si="913">BS468</f>
        <v>14049</v>
      </c>
    </row>
    <row r="469" spans="2:107" x14ac:dyDescent="0.3">
      <c r="B469" s="46">
        <v>44287</v>
      </c>
      <c r="C469" t="s">
        <v>446</v>
      </c>
      <c r="D469" s="4">
        <v>77</v>
      </c>
      <c r="E469" s="4">
        <v>205</v>
      </c>
      <c r="F469" s="4">
        <v>597</v>
      </c>
      <c r="G469" s="4">
        <v>58</v>
      </c>
      <c r="H469" s="4">
        <v>3297</v>
      </c>
      <c r="I469" s="4">
        <v>489</v>
      </c>
      <c r="J469" s="4">
        <v>66</v>
      </c>
      <c r="K469" s="4">
        <v>15</v>
      </c>
      <c r="L469" s="4">
        <v>577</v>
      </c>
      <c r="M469" s="4">
        <v>236</v>
      </c>
      <c r="N469" s="4">
        <v>240</v>
      </c>
      <c r="O469" s="4">
        <v>512</v>
      </c>
      <c r="P469" s="4">
        <v>312</v>
      </c>
      <c r="Q469" s="4">
        <v>112</v>
      </c>
      <c r="R469" s="4">
        <v>73</v>
      </c>
      <c r="S469" s="4">
        <v>100</v>
      </c>
      <c r="T469" s="4">
        <v>68</v>
      </c>
      <c r="U469" s="4">
        <v>69</v>
      </c>
      <c r="V469" s="4">
        <v>33</v>
      </c>
      <c r="W469" s="4">
        <v>139</v>
      </c>
      <c r="X469" s="4">
        <v>201</v>
      </c>
      <c r="Y469" s="4">
        <v>202</v>
      </c>
      <c r="Z469" s="4">
        <v>151</v>
      </c>
      <c r="AA469" s="4">
        <v>32</v>
      </c>
      <c r="AB469" s="4">
        <v>136</v>
      </c>
      <c r="AC469" s="4">
        <v>202</v>
      </c>
      <c r="AD469" s="4">
        <v>61</v>
      </c>
      <c r="AE469" s="4">
        <v>303</v>
      </c>
      <c r="AF469" s="4">
        <v>45</v>
      </c>
      <c r="AG469" s="4">
        <v>149</v>
      </c>
      <c r="AH469" s="4">
        <v>97</v>
      </c>
      <c r="AI469" s="4">
        <v>353</v>
      </c>
      <c r="AJ469" s="4">
        <v>243</v>
      </c>
      <c r="AK469" s="4">
        <v>49</v>
      </c>
      <c r="AL469" s="4">
        <v>212</v>
      </c>
      <c r="AM469" s="4">
        <v>107</v>
      </c>
      <c r="AN469" s="4">
        <v>1882</v>
      </c>
      <c r="AO469" s="4">
        <v>203</v>
      </c>
      <c r="AP469" s="4">
        <v>20</v>
      </c>
      <c r="AQ469" s="4">
        <v>93</v>
      </c>
      <c r="AR469" s="4">
        <v>44</v>
      </c>
      <c r="AS469" s="4">
        <v>139</v>
      </c>
      <c r="AT469" s="4">
        <v>767</v>
      </c>
      <c r="AU469" s="4">
        <v>262</v>
      </c>
      <c r="AV469" s="4">
        <v>24</v>
      </c>
      <c r="AW469" s="4">
        <v>237</v>
      </c>
      <c r="AX469" s="4">
        <v>0</v>
      </c>
      <c r="AY469" s="4">
        <v>14</v>
      </c>
      <c r="AZ469" s="4">
        <v>134</v>
      </c>
      <c r="BA469" s="4">
        <v>50</v>
      </c>
      <c r="BB469" s="4">
        <v>36</v>
      </c>
      <c r="BC469" s="4">
        <v>0</v>
      </c>
      <c r="BD469" s="4">
        <v>0</v>
      </c>
      <c r="BE469" s="4">
        <v>0</v>
      </c>
      <c r="BF469" s="4">
        <v>0</v>
      </c>
      <c r="BG469" s="4">
        <v>0</v>
      </c>
      <c r="BH469" s="4">
        <v>0</v>
      </c>
      <c r="BI469" s="4">
        <v>0</v>
      </c>
      <c r="BJ469" s="4">
        <v>0</v>
      </c>
      <c r="BK469" s="4">
        <v>0</v>
      </c>
      <c r="BL469" s="4">
        <v>0</v>
      </c>
      <c r="BM469" s="4">
        <v>0</v>
      </c>
      <c r="BN469" s="4">
        <v>0</v>
      </c>
      <c r="BO469" s="4">
        <v>140</v>
      </c>
      <c r="BP469" s="4">
        <v>0</v>
      </c>
      <c r="BQ469" s="4">
        <f t="shared" si="831"/>
        <v>687</v>
      </c>
      <c r="BR469" s="27">
        <v>14550</v>
      </c>
      <c r="BS469" s="4">
        <f t="shared" si="636"/>
        <v>14550</v>
      </c>
      <c r="BT469" s="3">
        <v>0</v>
      </c>
      <c r="BU469" s="29">
        <v>44316</v>
      </c>
      <c r="BW469" s="4">
        <f t="shared" ref="BW469" si="914">SUM(BR458:BR469)</f>
        <v>129726</v>
      </c>
      <c r="BX469" s="22">
        <f t="shared" ref="BX469" si="915">(BW469/BW457)-1</f>
        <v>-0.12857200435290794</v>
      </c>
      <c r="BY469" s="202">
        <v>11479</v>
      </c>
      <c r="BZ469" s="202">
        <f t="shared" ref="BZ469" si="916">BR469-BY469</f>
        <v>3071</v>
      </c>
      <c r="CA469" s="202">
        <f t="shared" ref="CA469" si="917">SUM(BZ458:BZ469)</f>
        <v>21868</v>
      </c>
      <c r="CD469" s="4">
        <f t="shared" ref="CD469" si="918">SUM(H458:H469)</f>
        <v>29998</v>
      </c>
      <c r="CE469" s="4">
        <f t="shared" ref="CE469" si="919">SUM(AN458:AN469)</f>
        <v>15978</v>
      </c>
      <c r="CF469" s="4">
        <f t="shared" ref="CF469" si="920">SUM(AT458:AT469)</f>
        <v>7222</v>
      </c>
      <c r="CG469" s="4">
        <f t="shared" ref="CG469" si="921">SUM(F458:F469)</f>
        <v>5164</v>
      </c>
      <c r="CH469" s="4">
        <f t="shared" ref="CH469" si="922">SUM(O458:O469)</f>
        <v>4697</v>
      </c>
      <c r="CZ469" s="70">
        <v>44287</v>
      </c>
      <c r="DA469" s="5">
        <f t="shared" ref="DA469" si="923">AVERAGE(BS434:BS469)</f>
        <v>12475.666666666666</v>
      </c>
      <c r="DB469" s="5">
        <f t="shared" ref="DB469" si="924">AVERAGE(BS458:BS469)</f>
        <v>10810.5</v>
      </c>
      <c r="DC469" s="72">
        <f t="shared" ref="DC469" si="925">BS469</f>
        <v>14550</v>
      </c>
    </row>
    <row r="470" spans="2:107" x14ac:dyDescent="0.3">
      <c r="B470" s="46">
        <v>44317</v>
      </c>
      <c r="C470" t="s">
        <v>447</v>
      </c>
      <c r="D470" s="4">
        <v>88</v>
      </c>
      <c r="E470" s="4">
        <v>199</v>
      </c>
      <c r="F470" s="4">
        <v>585</v>
      </c>
      <c r="G470" s="4">
        <v>44</v>
      </c>
      <c r="H470" s="4">
        <v>3025</v>
      </c>
      <c r="I470" s="4">
        <v>397</v>
      </c>
      <c r="J470" s="4">
        <v>45</v>
      </c>
      <c r="K470" s="4">
        <v>9</v>
      </c>
      <c r="L470" s="4">
        <v>545</v>
      </c>
      <c r="M470" s="4">
        <v>236</v>
      </c>
      <c r="N470" s="4">
        <v>243</v>
      </c>
      <c r="O470" s="4">
        <v>451</v>
      </c>
      <c r="P470" s="4">
        <v>325</v>
      </c>
      <c r="Q470" s="4">
        <v>95</v>
      </c>
      <c r="R470" s="4">
        <v>75</v>
      </c>
      <c r="S470" s="4">
        <v>84</v>
      </c>
      <c r="T470" s="4">
        <v>41</v>
      </c>
      <c r="U470" s="4">
        <v>70</v>
      </c>
      <c r="V470" s="4">
        <v>28</v>
      </c>
      <c r="W470" s="4">
        <v>142</v>
      </c>
      <c r="X470" s="4">
        <v>166</v>
      </c>
      <c r="Y470" s="4">
        <v>172</v>
      </c>
      <c r="Z470" s="4">
        <v>180</v>
      </c>
      <c r="AA470" s="4">
        <v>39</v>
      </c>
      <c r="AB470" s="4">
        <v>133</v>
      </c>
      <c r="AC470" s="4">
        <v>174</v>
      </c>
      <c r="AD470" s="4">
        <v>42</v>
      </c>
      <c r="AE470" s="4">
        <v>253</v>
      </c>
      <c r="AF470" s="4">
        <v>25</v>
      </c>
      <c r="AG470" s="4">
        <v>144</v>
      </c>
      <c r="AH470" s="4">
        <v>90</v>
      </c>
      <c r="AI470" s="4">
        <v>297</v>
      </c>
      <c r="AJ470" s="4">
        <v>229</v>
      </c>
      <c r="AK470" s="4">
        <v>44</v>
      </c>
      <c r="AL470" s="4">
        <v>169</v>
      </c>
      <c r="AM470" s="4">
        <v>93</v>
      </c>
      <c r="AN470" s="4">
        <v>1665</v>
      </c>
      <c r="AO470" s="4">
        <v>167</v>
      </c>
      <c r="AP470" s="4">
        <v>22</v>
      </c>
      <c r="AQ470" s="4">
        <v>94</v>
      </c>
      <c r="AR470" s="4">
        <v>36</v>
      </c>
      <c r="AS470" s="4">
        <v>126</v>
      </c>
      <c r="AT470" s="4">
        <v>749</v>
      </c>
      <c r="AU470" s="4">
        <v>231</v>
      </c>
      <c r="AV470" s="4">
        <v>14</v>
      </c>
      <c r="AW470" s="4">
        <v>229</v>
      </c>
      <c r="AX470" s="4">
        <v>0</v>
      </c>
      <c r="AY470" s="4">
        <v>15</v>
      </c>
      <c r="AZ470" s="4">
        <v>134</v>
      </c>
      <c r="BA470" s="4">
        <v>28</v>
      </c>
      <c r="BB470" s="4">
        <v>40</v>
      </c>
      <c r="BC470" s="4">
        <v>0</v>
      </c>
      <c r="BD470" s="4">
        <v>0</v>
      </c>
      <c r="BE470" s="4">
        <v>0</v>
      </c>
      <c r="BF470" s="4">
        <v>0</v>
      </c>
      <c r="BG470" s="4">
        <v>0</v>
      </c>
      <c r="BH470" s="4">
        <v>0</v>
      </c>
      <c r="BI470" s="4">
        <v>0</v>
      </c>
      <c r="BJ470" s="4">
        <v>0</v>
      </c>
      <c r="BK470" s="4">
        <v>0</v>
      </c>
      <c r="BL470" s="4">
        <v>0</v>
      </c>
      <c r="BM470" s="4">
        <v>0</v>
      </c>
      <c r="BN470" s="4">
        <v>0</v>
      </c>
      <c r="BO470" s="4">
        <v>147</v>
      </c>
      <c r="BP470" s="4">
        <v>0</v>
      </c>
      <c r="BQ470" s="4">
        <f t="shared" si="831"/>
        <v>675</v>
      </c>
      <c r="BR470" s="27">
        <v>13349</v>
      </c>
      <c r="BS470" s="4">
        <f>SUM(D470:BQ470)</f>
        <v>13349</v>
      </c>
      <c r="BT470" s="3">
        <v>0</v>
      </c>
      <c r="BU470" s="29">
        <v>44347</v>
      </c>
      <c r="BW470" s="4">
        <f t="shared" ref="BW470:BW471" si="926">SUM(BR459:BR470)</f>
        <v>143052</v>
      </c>
      <c r="BX470" s="22">
        <f t="shared" ref="BX470:BX471" si="927">(BW470/BW458)-1</f>
        <v>5.3239189816007837E-2</v>
      </c>
      <c r="BY470" s="202">
        <v>14307</v>
      </c>
      <c r="BZ470" s="202">
        <f t="shared" ref="BZ470:BZ471" si="928">BR470-BY470</f>
        <v>-958</v>
      </c>
      <c r="CA470" s="202">
        <f t="shared" ref="CA470:CA471" si="929">SUM(BZ459:BZ470)</f>
        <v>24589</v>
      </c>
      <c r="CD470" s="4">
        <f t="shared" ref="CD470:CD471" si="930">SUM(H459:H470)</f>
        <v>33020</v>
      </c>
      <c r="CE470" s="4">
        <f t="shared" ref="CE470:CE471" si="931">SUM(AN459:AN470)</f>
        <v>17641</v>
      </c>
      <c r="CF470" s="4">
        <f t="shared" ref="CF470:CF471" si="932">SUM(AT459:AT470)</f>
        <v>7969</v>
      </c>
      <c r="CG470" s="4">
        <f t="shared" ref="CG470:CG471" si="933">SUM(F459:F470)</f>
        <v>5748</v>
      </c>
      <c r="CH470" s="4">
        <f t="shared" ref="CH470:CH471" si="934">SUM(O459:O470)</f>
        <v>5148</v>
      </c>
      <c r="CZ470" s="70">
        <v>44317</v>
      </c>
      <c r="DA470" s="5">
        <f t="shared" ref="DA470:DA471" si="935">AVERAGE(BS435:BS470)</f>
        <v>12495.555555555555</v>
      </c>
      <c r="DB470" s="5">
        <f t="shared" ref="DB470:DB471" si="936">AVERAGE(BS459:BS470)</f>
        <v>11921</v>
      </c>
      <c r="DC470" s="72">
        <f t="shared" ref="DC470:DC472" si="937">BS470</f>
        <v>13349</v>
      </c>
    </row>
    <row r="471" spans="2:107" x14ac:dyDescent="0.3">
      <c r="B471" s="46">
        <v>44348</v>
      </c>
      <c r="C471" t="s">
        <v>448</v>
      </c>
      <c r="D471" s="4">
        <v>95</v>
      </c>
      <c r="E471" s="4">
        <v>229</v>
      </c>
      <c r="F471" s="4">
        <v>764</v>
      </c>
      <c r="G471" s="4">
        <v>64</v>
      </c>
      <c r="H471" s="4">
        <v>3638</v>
      </c>
      <c r="I471" s="4">
        <v>534</v>
      </c>
      <c r="J471" s="4">
        <v>84</v>
      </c>
      <c r="K471" s="4">
        <v>23</v>
      </c>
      <c r="L471" s="4">
        <v>676</v>
      </c>
      <c r="M471" s="4">
        <v>323</v>
      </c>
      <c r="N471" s="4">
        <v>300</v>
      </c>
      <c r="O471" s="4">
        <v>521</v>
      </c>
      <c r="P471" s="4">
        <v>391</v>
      </c>
      <c r="Q471" s="4">
        <v>132</v>
      </c>
      <c r="R471" s="4">
        <v>87</v>
      </c>
      <c r="S471" s="4">
        <v>113</v>
      </c>
      <c r="T471" s="4">
        <v>73</v>
      </c>
      <c r="U471" s="4">
        <v>94</v>
      </c>
      <c r="V471" s="4">
        <v>16</v>
      </c>
      <c r="W471" s="4">
        <v>194</v>
      </c>
      <c r="X471" s="4">
        <v>191</v>
      </c>
      <c r="Y471" s="4">
        <v>216</v>
      </c>
      <c r="Z471" s="4">
        <v>210</v>
      </c>
      <c r="AA471" s="4">
        <v>49</v>
      </c>
      <c r="AB471" s="4">
        <v>189</v>
      </c>
      <c r="AC471" s="4">
        <v>212</v>
      </c>
      <c r="AD471" s="4">
        <v>71</v>
      </c>
      <c r="AE471" s="4">
        <v>357</v>
      </c>
      <c r="AF471" s="4">
        <v>33</v>
      </c>
      <c r="AG471" s="4">
        <v>190</v>
      </c>
      <c r="AH471" s="4">
        <v>116</v>
      </c>
      <c r="AI471" s="4">
        <v>346</v>
      </c>
      <c r="AJ471" s="4">
        <v>257</v>
      </c>
      <c r="AK471" s="4">
        <v>43</v>
      </c>
      <c r="AL471" s="4">
        <v>227</v>
      </c>
      <c r="AM471" s="4">
        <v>71</v>
      </c>
      <c r="AN471" s="4">
        <v>1813</v>
      </c>
      <c r="AO471" s="4">
        <v>239</v>
      </c>
      <c r="AP471" s="4">
        <v>17</v>
      </c>
      <c r="AQ471" s="4">
        <v>102</v>
      </c>
      <c r="AR471" s="4">
        <v>47</v>
      </c>
      <c r="AS471" s="4">
        <v>159</v>
      </c>
      <c r="AT471" s="4">
        <v>949</v>
      </c>
      <c r="AU471" s="4">
        <v>304</v>
      </c>
      <c r="AV471" s="4">
        <v>16</v>
      </c>
      <c r="AW471" s="4">
        <v>300</v>
      </c>
      <c r="AX471" s="4">
        <v>0</v>
      </c>
      <c r="AY471" s="4">
        <v>23</v>
      </c>
      <c r="AZ471" s="4">
        <v>202</v>
      </c>
      <c r="BA471" s="4">
        <v>56</v>
      </c>
      <c r="BB471" s="4">
        <v>33</v>
      </c>
      <c r="BC471" s="4">
        <v>0</v>
      </c>
      <c r="BD471" s="4">
        <v>0</v>
      </c>
      <c r="BE471" s="4">
        <v>0</v>
      </c>
      <c r="BF471" s="4">
        <v>0</v>
      </c>
      <c r="BG471" s="4">
        <v>0</v>
      </c>
      <c r="BH471" s="4">
        <v>0</v>
      </c>
      <c r="BI471" s="4">
        <v>0</v>
      </c>
      <c r="BJ471" s="4">
        <v>0</v>
      </c>
      <c r="BK471" s="4">
        <v>0</v>
      </c>
      <c r="BL471" s="4">
        <v>0</v>
      </c>
      <c r="BM471" s="4">
        <v>0</v>
      </c>
      <c r="BN471" s="4">
        <v>0</v>
      </c>
      <c r="BO471" s="4">
        <v>5</v>
      </c>
      <c r="BP471" s="4">
        <v>0</v>
      </c>
      <c r="BQ471" s="4">
        <f t="shared" si="831"/>
        <v>143</v>
      </c>
      <c r="BR471" s="27">
        <v>15537</v>
      </c>
      <c r="BS471" s="4">
        <f>SUM(D471:BQ471)</f>
        <v>15537</v>
      </c>
      <c r="BT471" s="3">
        <v>0</v>
      </c>
      <c r="BU471" s="29">
        <v>44377</v>
      </c>
      <c r="BW471" s="4">
        <f t="shared" si="926"/>
        <v>157253</v>
      </c>
      <c r="BX471" s="22">
        <f t="shared" si="927"/>
        <v>0.27586570603316773</v>
      </c>
      <c r="BY471" s="202">
        <v>12839</v>
      </c>
      <c r="BZ471" s="202">
        <f t="shared" si="928"/>
        <v>2698</v>
      </c>
      <c r="CA471" s="202">
        <f t="shared" si="929"/>
        <v>30346</v>
      </c>
      <c r="CD471" s="4">
        <f t="shared" si="930"/>
        <v>36320</v>
      </c>
      <c r="CE471" s="4">
        <f t="shared" si="931"/>
        <v>19369</v>
      </c>
      <c r="CF471" s="4">
        <f t="shared" si="932"/>
        <v>8840</v>
      </c>
      <c r="CG471" s="4">
        <f t="shared" si="933"/>
        <v>6450</v>
      </c>
      <c r="CH471" s="4">
        <f t="shared" si="934"/>
        <v>5628</v>
      </c>
      <c r="CZ471" s="70">
        <v>44348</v>
      </c>
      <c r="DA471" s="5">
        <f t="shared" si="935"/>
        <v>12443.027777777777</v>
      </c>
      <c r="DB471" s="5">
        <f t="shared" si="936"/>
        <v>13104.416666666666</v>
      </c>
      <c r="DC471" s="72">
        <f t="shared" si="937"/>
        <v>15537</v>
      </c>
    </row>
    <row r="472" spans="2:107" x14ac:dyDescent="0.3">
      <c r="B472" s="46">
        <v>44378</v>
      </c>
      <c r="C472" t="s">
        <v>462</v>
      </c>
      <c r="D472" s="4">
        <v>89</v>
      </c>
      <c r="E472" s="4">
        <v>248</v>
      </c>
      <c r="F472" s="4">
        <v>755</v>
      </c>
      <c r="G472" s="4">
        <v>83</v>
      </c>
      <c r="H472" s="4">
        <v>3808</v>
      </c>
      <c r="I472" s="4">
        <v>584</v>
      </c>
      <c r="J472" s="4">
        <v>74</v>
      </c>
      <c r="K472" s="4">
        <v>24</v>
      </c>
      <c r="L472" s="4">
        <v>674</v>
      </c>
      <c r="M472" s="4">
        <v>299</v>
      </c>
      <c r="N472" s="4">
        <v>296</v>
      </c>
      <c r="O472" s="4">
        <v>649</v>
      </c>
      <c r="P472" s="4">
        <v>442</v>
      </c>
      <c r="Q472" s="4">
        <v>158</v>
      </c>
      <c r="R472" s="4">
        <v>85</v>
      </c>
      <c r="S472" s="4">
        <v>138</v>
      </c>
      <c r="T472" s="4">
        <v>78</v>
      </c>
      <c r="U472" s="4">
        <v>80</v>
      </c>
      <c r="V472" s="4">
        <v>29</v>
      </c>
      <c r="W472" s="4">
        <v>208</v>
      </c>
      <c r="X472" s="4">
        <v>262</v>
      </c>
      <c r="Y472" s="4">
        <v>253</v>
      </c>
      <c r="Z472" s="4">
        <v>221</v>
      </c>
      <c r="AA472" s="4">
        <v>36</v>
      </c>
      <c r="AB472" s="4">
        <v>191</v>
      </c>
      <c r="AC472" s="4">
        <v>227</v>
      </c>
      <c r="AD472" s="4">
        <v>72</v>
      </c>
      <c r="AE472" s="4">
        <v>351</v>
      </c>
      <c r="AF472" s="4">
        <v>41</v>
      </c>
      <c r="AG472" s="4">
        <v>193</v>
      </c>
      <c r="AH472" s="4">
        <v>150</v>
      </c>
      <c r="AI472" s="4">
        <v>435</v>
      </c>
      <c r="AJ472" s="4">
        <v>264</v>
      </c>
      <c r="AK472" s="4">
        <v>46</v>
      </c>
      <c r="AL472" s="4">
        <v>246</v>
      </c>
      <c r="AM472" s="4">
        <v>135</v>
      </c>
      <c r="AN472" s="4">
        <v>1870</v>
      </c>
      <c r="AO472" s="4">
        <v>261</v>
      </c>
      <c r="AP472" s="4">
        <v>17</v>
      </c>
      <c r="AQ472" s="4">
        <v>99</v>
      </c>
      <c r="AR472" s="4">
        <v>55</v>
      </c>
      <c r="AS472" s="4">
        <v>127</v>
      </c>
      <c r="AT472" s="4">
        <v>1025</v>
      </c>
      <c r="AU472" s="4">
        <v>313</v>
      </c>
      <c r="AV472" s="4">
        <v>26</v>
      </c>
      <c r="AW472" s="4">
        <v>326</v>
      </c>
      <c r="AX472" s="4">
        <v>0</v>
      </c>
      <c r="AY472" s="4">
        <v>20</v>
      </c>
      <c r="AZ472" s="4">
        <v>190</v>
      </c>
      <c r="BA472" s="4">
        <v>52</v>
      </c>
      <c r="BB472" s="4">
        <v>57</v>
      </c>
      <c r="BC472" s="4">
        <v>0</v>
      </c>
      <c r="BD472" s="4">
        <v>0</v>
      </c>
      <c r="BE472" s="4">
        <v>0</v>
      </c>
      <c r="BF472" s="4">
        <v>0</v>
      </c>
      <c r="BG472" s="4">
        <v>0</v>
      </c>
      <c r="BH472" s="4">
        <v>0</v>
      </c>
      <c r="BI472" s="4">
        <v>0</v>
      </c>
      <c r="BJ472" s="4">
        <v>0</v>
      </c>
      <c r="BK472" s="4">
        <v>0</v>
      </c>
      <c r="BL472" s="4">
        <v>0</v>
      </c>
      <c r="BM472" s="4">
        <v>0</v>
      </c>
      <c r="BN472" s="4">
        <v>0</v>
      </c>
      <c r="BO472" s="4">
        <v>143</v>
      </c>
      <c r="BP472" s="4">
        <v>0</v>
      </c>
      <c r="BQ472" s="4">
        <f t="shared" si="831"/>
        <v>861</v>
      </c>
      <c r="BR472" s="27">
        <v>17366</v>
      </c>
      <c r="BS472" s="4">
        <f t="shared" ref="BS472:BS509" si="938">SUM(D472:BQ472)</f>
        <v>17366</v>
      </c>
      <c r="BT472" s="3">
        <v>0</v>
      </c>
      <c r="BU472" s="29">
        <v>44408</v>
      </c>
      <c r="BW472" s="4">
        <f t="shared" ref="BW472:BW473" si="939">SUM(BR461:BR472)</f>
        <v>165832</v>
      </c>
      <c r="BX472" s="22">
        <f t="shared" ref="BX472:BX473" si="940">(BW472/BW460)-1</f>
        <v>0.43545175977702</v>
      </c>
      <c r="BY472" s="202">
        <v>13031</v>
      </c>
      <c r="BZ472" s="202">
        <f t="shared" ref="BZ472:BZ473" si="941">BR472-BY472</f>
        <v>4335</v>
      </c>
      <c r="CA472" s="202">
        <f t="shared" ref="CA472:CA473" si="942">SUM(BZ461:BZ472)</f>
        <v>34141</v>
      </c>
      <c r="CD472" s="4">
        <f t="shared" ref="CD472:CD473" si="943">SUM(H461:H472)</f>
        <v>37989</v>
      </c>
      <c r="CE472" s="4">
        <f t="shared" ref="CE472:CE473" si="944">SUM(AN461:AN472)</f>
        <v>20320</v>
      </c>
      <c r="CF472" s="4">
        <f t="shared" ref="CF472:CF473" si="945">SUM(AT461:AT472)</f>
        <v>9306</v>
      </c>
      <c r="CG472" s="4">
        <f t="shared" ref="CG472:CG473" si="946">SUM(F461:F472)</f>
        <v>6877</v>
      </c>
      <c r="CH472" s="4">
        <f t="shared" ref="CH472:CH473" si="947">SUM(O461:O472)</f>
        <v>5984</v>
      </c>
      <c r="CZ472" s="70">
        <v>44378</v>
      </c>
      <c r="DA472" s="5">
        <f t="shared" ref="DA472" si="948">AVERAGE(BS437:BS472)</f>
        <v>12456.027777777777</v>
      </c>
      <c r="DB472" s="5">
        <f t="shared" ref="DB472" si="949">AVERAGE(BS461:BS472)</f>
        <v>13819.333333333334</v>
      </c>
      <c r="DC472" s="72">
        <f t="shared" si="937"/>
        <v>17366</v>
      </c>
    </row>
    <row r="473" spans="2:107" x14ac:dyDescent="0.3">
      <c r="B473" s="46">
        <v>44409</v>
      </c>
      <c r="C473" t="s">
        <v>438</v>
      </c>
      <c r="D473" s="4">
        <v>90</v>
      </c>
      <c r="E473" s="4">
        <v>221</v>
      </c>
      <c r="F473" s="4">
        <v>716</v>
      </c>
      <c r="G473" s="4">
        <v>65</v>
      </c>
      <c r="H473" s="4">
        <v>4105</v>
      </c>
      <c r="I473" s="4">
        <v>644</v>
      </c>
      <c r="J473" s="4">
        <v>113</v>
      </c>
      <c r="K473" s="4">
        <v>18</v>
      </c>
      <c r="L473" s="4">
        <v>728</v>
      </c>
      <c r="M473" s="4">
        <v>332</v>
      </c>
      <c r="N473" s="4">
        <v>320</v>
      </c>
      <c r="O473" s="4">
        <v>556</v>
      </c>
      <c r="P473" s="4">
        <v>462</v>
      </c>
      <c r="Q473" s="4">
        <v>180</v>
      </c>
      <c r="R473" s="4">
        <v>89</v>
      </c>
      <c r="S473" s="4">
        <v>127</v>
      </c>
      <c r="T473" s="4">
        <v>85</v>
      </c>
      <c r="U473" s="4">
        <v>90</v>
      </c>
      <c r="V473" s="4">
        <v>34</v>
      </c>
      <c r="W473" s="4">
        <v>205</v>
      </c>
      <c r="X473" s="4">
        <v>300</v>
      </c>
      <c r="Y473" s="4">
        <v>241</v>
      </c>
      <c r="Z473" s="4">
        <v>218</v>
      </c>
      <c r="AA473" s="4">
        <v>33</v>
      </c>
      <c r="AB473" s="4">
        <v>192</v>
      </c>
      <c r="AC473" s="4">
        <v>238</v>
      </c>
      <c r="AD473" s="4">
        <v>72</v>
      </c>
      <c r="AE473" s="4">
        <v>372</v>
      </c>
      <c r="AF473" s="4">
        <v>57</v>
      </c>
      <c r="AG473" s="4">
        <v>221</v>
      </c>
      <c r="AH473" s="4">
        <v>130</v>
      </c>
      <c r="AI473" s="4">
        <v>429</v>
      </c>
      <c r="AJ473" s="4">
        <v>311</v>
      </c>
      <c r="AK473" s="4">
        <v>49</v>
      </c>
      <c r="AL473" s="4">
        <v>260</v>
      </c>
      <c r="AM473" s="4">
        <v>116</v>
      </c>
      <c r="AN473" s="4">
        <v>1854</v>
      </c>
      <c r="AO473" s="4">
        <v>280</v>
      </c>
      <c r="AP473" s="4">
        <v>24</v>
      </c>
      <c r="AQ473" s="4">
        <v>117</v>
      </c>
      <c r="AR473" s="4">
        <v>30</v>
      </c>
      <c r="AS473" s="4">
        <v>181</v>
      </c>
      <c r="AT473" s="4">
        <v>1063</v>
      </c>
      <c r="AU473" s="4">
        <v>295</v>
      </c>
      <c r="AV473" s="4">
        <v>25</v>
      </c>
      <c r="AW473" s="4">
        <v>369</v>
      </c>
      <c r="AX473" s="4">
        <v>0</v>
      </c>
      <c r="AY473" s="4">
        <v>13</v>
      </c>
      <c r="AZ473" s="4">
        <v>191</v>
      </c>
      <c r="BA473" s="4">
        <v>61</v>
      </c>
      <c r="BB473" s="4">
        <v>48</v>
      </c>
      <c r="BC473" s="4">
        <v>0</v>
      </c>
      <c r="BD473" s="4">
        <v>0</v>
      </c>
      <c r="BE473" s="4">
        <v>0</v>
      </c>
      <c r="BF473" s="4">
        <v>0</v>
      </c>
      <c r="BG473" s="4">
        <v>0</v>
      </c>
      <c r="BH473" s="4">
        <v>0</v>
      </c>
      <c r="BI473" s="4">
        <v>0</v>
      </c>
      <c r="BJ473" s="4">
        <v>0</v>
      </c>
      <c r="BK473" s="4">
        <v>0</v>
      </c>
      <c r="BL473" s="4">
        <v>0</v>
      </c>
      <c r="BM473" s="4">
        <v>0</v>
      </c>
      <c r="BN473" s="4">
        <v>0</v>
      </c>
      <c r="BO473" s="4">
        <v>159</v>
      </c>
      <c r="BP473" s="4">
        <v>0</v>
      </c>
      <c r="BQ473" s="4">
        <f t="shared" si="831"/>
        <v>984</v>
      </c>
      <c r="BR473" s="27">
        <v>18113</v>
      </c>
      <c r="BS473" s="4">
        <f t="shared" si="938"/>
        <v>18113</v>
      </c>
      <c r="BT473" s="3">
        <v>0</v>
      </c>
      <c r="BU473" s="29">
        <v>44439</v>
      </c>
      <c r="BW473" s="4">
        <f t="shared" si="939"/>
        <v>170937</v>
      </c>
      <c r="BX473" s="22">
        <f t="shared" si="940"/>
        <v>0.5408058409951324</v>
      </c>
      <c r="BY473" s="202">
        <v>11683</v>
      </c>
      <c r="BZ473" s="202">
        <f t="shared" si="941"/>
        <v>6430</v>
      </c>
      <c r="CA473" s="202">
        <f t="shared" si="942"/>
        <v>43272</v>
      </c>
      <c r="CD473" s="4">
        <f t="shared" si="943"/>
        <v>39007</v>
      </c>
      <c r="CE473" s="4">
        <f t="shared" si="944"/>
        <v>20657</v>
      </c>
      <c r="CF473" s="4">
        <f t="shared" si="945"/>
        <v>9615</v>
      </c>
      <c r="CG473" s="4">
        <f t="shared" si="946"/>
        <v>7094</v>
      </c>
      <c r="CH473" s="4">
        <f t="shared" si="947"/>
        <v>6084</v>
      </c>
      <c r="CZ473" s="70">
        <v>44409</v>
      </c>
      <c r="DA473" s="5">
        <f t="shared" ref="DA473" si="950">AVERAGE(BS438:BS473)</f>
        <v>12363.083333333334</v>
      </c>
      <c r="DB473" s="5">
        <f t="shared" ref="DB473" si="951">AVERAGE(BS462:BS473)</f>
        <v>14244.75</v>
      </c>
      <c r="DC473" s="72">
        <f t="shared" ref="DC473" si="952">BS473</f>
        <v>18113</v>
      </c>
    </row>
    <row r="474" spans="2:107" x14ac:dyDescent="0.3">
      <c r="B474" s="46">
        <v>44440</v>
      </c>
      <c r="C474" t="s">
        <v>439</v>
      </c>
      <c r="D474" s="4">
        <v>88</v>
      </c>
      <c r="E474" s="4">
        <v>241</v>
      </c>
      <c r="F474" s="4">
        <v>703</v>
      </c>
      <c r="G474" s="4">
        <v>65</v>
      </c>
      <c r="H474" s="4">
        <v>4044</v>
      </c>
      <c r="I474" s="4">
        <v>547</v>
      </c>
      <c r="J474" s="4">
        <v>99</v>
      </c>
      <c r="K474" s="4">
        <v>18</v>
      </c>
      <c r="L474" s="4">
        <v>701</v>
      </c>
      <c r="M474" s="4">
        <v>280</v>
      </c>
      <c r="N474" s="4">
        <v>263</v>
      </c>
      <c r="O474" s="4">
        <v>570</v>
      </c>
      <c r="P474" s="4">
        <v>428</v>
      </c>
      <c r="Q474" s="4">
        <v>141</v>
      </c>
      <c r="R474" s="4">
        <v>109</v>
      </c>
      <c r="S474" s="4">
        <v>130</v>
      </c>
      <c r="T474" s="4">
        <v>82</v>
      </c>
      <c r="U474" s="4">
        <v>98</v>
      </c>
      <c r="V474" s="4">
        <v>39</v>
      </c>
      <c r="W474" s="4">
        <v>193</v>
      </c>
      <c r="X474" s="4">
        <v>291</v>
      </c>
      <c r="Y474" s="4">
        <v>270</v>
      </c>
      <c r="Z474" s="4">
        <v>216</v>
      </c>
      <c r="AA474" s="4">
        <v>32</v>
      </c>
      <c r="AB474" s="4">
        <v>199</v>
      </c>
      <c r="AC474" s="4">
        <v>211</v>
      </c>
      <c r="AD474" s="4">
        <v>80</v>
      </c>
      <c r="AE474" s="4">
        <v>373</v>
      </c>
      <c r="AF474" s="4">
        <v>37</v>
      </c>
      <c r="AG474" s="4">
        <v>229</v>
      </c>
      <c r="AH474" s="4">
        <v>118</v>
      </c>
      <c r="AI474" s="4">
        <v>470</v>
      </c>
      <c r="AJ474" s="4">
        <v>314</v>
      </c>
      <c r="AK474" s="4">
        <v>63</v>
      </c>
      <c r="AL474" s="4">
        <v>260</v>
      </c>
      <c r="AM474" s="4">
        <v>105</v>
      </c>
      <c r="AN474" s="4">
        <v>1866</v>
      </c>
      <c r="AO474" s="4">
        <v>293</v>
      </c>
      <c r="AP474" s="4">
        <v>22</v>
      </c>
      <c r="AQ474" s="4">
        <v>142</v>
      </c>
      <c r="AR474" s="4">
        <v>36</v>
      </c>
      <c r="AS474" s="4">
        <v>175</v>
      </c>
      <c r="AT474" s="4">
        <v>1096</v>
      </c>
      <c r="AU474" s="4">
        <v>311</v>
      </c>
      <c r="AV474" s="4">
        <v>21</v>
      </c>
      <c r="AW474" s="4">
        <v>354</v>
      </c>
      <c r="AX474" s="4">
        <v>0</v>
      </c>
      <c r="AY474" s="4">
        <v>24</v>
      </c>
      <c r="AZ474" s="4">
        <v>198</v>
      </c>
      <c r="BA474" s="4">
        <v>52</v>
      </c>
      <c r="BB474" s="4">
        <v>49</v>
      </c>
      <c r="BC474" s="4">
        <v>0</v>
      </c>
      <c r="BD474" s="4">
        <v>0</v>
      </c>
      <c r="BE474" s="4">
        <v>0</v>
      </c>
      <c r="BF474" s="4">
        <v>0</v>
      </c>
      <c r="BG474" s="4">
        <v>0</v>
      </c>
      <c r="BH474" s="4">
        <v>0</v>
      </c>
      <c r="BI474" s="4">
        <v>0</v>
      </c>
      <c r="BJ474" s="4">
        <v>0</v>
      </c>
      <c r="BK474" s="4">
        <v>0</v>
      </c>
      <c r="BL474" s="4">
        <v>0</v>
      </c>
      <c r="BM474" s="4">
        <v>0</v>
      </c>
      <c r="BN474" s="4">
        <v>0</v>
      </c>
      <c r="BO474" s="4">
        <v>167</v>
      </c>
      <c r="BP474" s="4">
        <v>0</v>
      </c>
      <c r="BQ474" s="4">
        <f t="shared" si="831"/>
        <v>1077</v>
      </c>
      <c r="BR474" s="27">
        <v>17990</v>
      </c>
      <c r="BS474" s="4">
        <f t="shared" si="938"/>
        <v>17990</v>
      </c>
      <c r="BT474" s="3">
        <v>0</v>
      </c>
      <c r="BU474" s="29">
        <v>44469</v>
      </c>
      <c r="BW474" s="4">
        <f t="shared" ref="BW474" si="953">SUM(BR463:BR474)</f>
        <v>175042</v>
      </c>
      <c r="BX474" s="22">
        <f t="shared" ref="BX474" si="954">(BW474/BW462)-1</f>
        <v>0.60443267124354949</v>
      </c>
      <c r="BY474" s="202">
        <v>11023</v>
      </c>
      <c r="BZ474" s="202">
        <f t="shared" ref="BZ474" si="955">BR474-BY474</f>
        <v>6967</v>
      </c>
      <c r="CA474" s="202">
        <f t="shared" ref="CA474" si="956">SUM(BZ463:BZ474)</f>
        <v>44977</v>
      </c>
      <c r="CD474" s="4">
        <f t="shared" ref="CD474" si="957">SUM(H463:H474)</f>
        <v>40023</v>
      </c>
      <c r="CE474" s="4">
        <f t="shared" ref="CE474" si="958">SUM(AN463:AN474)</f>
        <v>20974</v>
      </c>
      <c r="CF474" s="4">
        <f t="shared" ref="CF474" si="959">SUM(AT463:AT474)</f>
        <v>9914</v>
      </c>
      <c r="CG474" s="4">
        <f t="shared" ref="CG474" si="960">SUM(F463:F474)</f>
        <v>7277</v>
      </c>
      <c r="CH474" s="4">
        <f t="shared" ref="CH474" si="961">SUM(O463:O474)</f>
        <v>6151</v>
      </c>
      <c r="CZ474" s="70">
        <v>44440</v>
      </c>
      <c r="DA474" s="5">
        <f t="shared" ref="DA474" si="962">AVERAGE(BS439:BS474)</f>
        <v>12437.222222222223</v>
      </c>
      <c r="DB474" s="5">
        <f t="shared" ref="DB474" si="963">AVERAGE(BS463:BS474)</f>
        <v>14586.833333333334</v>
      </c>
      <c r="DC474" s="72">
        <f t="shared" ref="DC474" si="964">BS474</f>
        <v>17990</v>
      </c>
    </row>
    <row r="475" spans="2:107" x14ac:dyDescent="0.3">
      <c r="B475" s="46">
        <v>44470</v>
      </c>
      <c r="C475" t="s">
        <v>440</v>
      </c>
      <c r="D475" s="4">
        <v>103</v>
      </c>
      <c r="E475" s="4">
        <v>255</v>
      </c>
      <c r="F475" s="4">
        <v>722</v>
      </c>
      <c r="G475" s="4">
        <v>76</v>
      </c>
      <c r="H475" s="4">
        <v>3920</v>
      </c>
      <c r="I475" s="4">
        <v>582</v>
      </c>
      <c r="J475" s="4">
        <v>86</v>
      </c>
      <c r="K475" s="4">
        <v>12</v>
      </c>
      <c r="L475" s="4">
        <v>694</v>
      </c>
      <c r="M475" s="4">
        <v>272</v>
      </c>
      <c r="N475" s="4">
        <v>252</v>
      </c>
      <c r="O475" s="4">
        <v>581</v>
      </c>
      <c r="P475" s="4">
        <v>429</v>
      </c>
      <c r="Q475" s="4">
        <v>161</v>
      </c>
      <c r="R475" s="4">
        <v>109</v>
      </c>
      <c r="S475" s="4">
        <v>119</v>
      </c>
      <c r="T475" s="4">
        <v>75</v>
      </c>
      <c r="U475" s="4">
        <v>109</v>
      </c>
      <c r="V475" s="4">
        <v>34</v>
      </c>
      <c r="W475" s="4">
        <v>187</v>
      </c>
      <c r="X475" s="4">
        <v>283</v>
      </c>
      <c r="Y475" s="4">
        <v>251</v>
      </c>
      <c r="Z475" s="4">
        <v>231</v>
      </c>
      <c r="AA475" s="4">
        <v>49</v>
      </c>
      <c r="AB475" s="4">
        <v>177</v>
      </c>
      <c r="AC475" s="4">
        <v>237</v>
      </c>
      <c r="AD475" s="4">
        <v>45</v>
      </c>
      <c r="AE475" s="4">
        <v>401</v>
      </c>
      <c r="AF475" s="4">
        <v>47</v>
      </c>
      <c r="AG475" s="4">
        <v>196</v>
      </c>
      <c r="AH475" s="4">
        <v>124</v>
      </c>
      <c r="AI475" s="4">
        <v>418</v>
      </c>
      <c r="AJ475" s="4">
        <v>297</v>
      </c>
      <c r="AK475" s="4">
        <v>54</v>
      </c>
      <c r="AL475" s="4">
        <v>223</v>
      </c>
      <c r="AM475" s="4">
        <v>109</v>
      </c>
      <c r="AN475" s="4">
        <v>1877</v>
      </c>
      <c r="AO475" s="4">
        <v>263</v>
      </c>
      <c r="AP475" s="4">
        <v>25</v>
      </c>
      <c r="AQ475" s="4">
        <v>101</v>
      </c>
      <c r="AR475" s="4">
        <v>40</v>
      </c>
      <c r="AS475" s="4">
        <v>190</v>
      </c>
      <c r="AT475" s="4">
        <v>1029</v>
      </c>
      <c r="AU475" s="4">
        <v>321</v>
      </c>
      <c r="AV475" s="4">
        <v>26</v>
      </c>
      <c r="AW475" s="4">
        <v>343</v>
      </c>
      <c r="AX475" s="4">
        <v>0</v>
      </c>
      <c r="AY475" s="4">
        <v>16</v>
      </c>
      <c r="AZ475" s="4">
        <v>164</v>
      </c>
      <c r="BA475" s="4">
        <v>53</v>
      </c>
      <c r="BB475" s="4">
        <v>46</v>
      </c>
      <c r="BC475" s="4">
        <v>0</v>
      </c>
      <c r="BD475" s="4">
        <v>0</v>
      </c>
      <c r="BE475" s="4">
        <v>0</v>
      </c>
      <c r="BF475" s="4">
        <v>0</v>
      </c>
      <c r="BG475" s="4">
        <v>0</v>
      </c>
      <c r="BH475" s="4">
        <v>0</v>
      </c>
      <c r="BI475" s="4">
        <v>0</v>
      </c>
      <c r="BJ475" s="4">
        <v>0</v>
      </c>
      <c r="BK475" s="4">
        <v>0</v>
      </c>
      <c r="BL475" s="4">
        <v>0</v>
      </c>
      <c r="BM475" s="4">
        <v>0</v>
      </c>
      <c r="BN475" s="4">
        <v>0</v>
      </c>
      <c r="BO475" s="4">
        <v>184</v>
      </c>
      <c r="BP475" s="4">
        <v>0</v>
      </c>
      <c r="BQ475" s="4">
        <f t="shared" si="831"/>
        <v>1116</v>
      </c>
      <c r="BR475" s="27">
        <v>17714</v>
      </c>
      <c r="BS475" s="4">
        <f t="shared" si="938"/>
        <v>17714</v>
      </c>
      <c r="BT475" s="3">
        <v>0</v>
      </c>
      <c r="BU475" s="29">
        <v>44500</v>
      </c>
      <c r="BW475" s="4">
        <f t="shared" ref="BW475:BW476" si="965">SUM(BR464:BR475)</f>
        <v>176696</v>
      </c>
      <c r="BX475" s="22">
        <f t="shared" ref="BX475:BX476" si="966">(BW475/BW463)-1</f>
        <v>0.61269006808681525</v>
      </c>
      <c r="BY475" s="202">
        <v>14436</v>
      </c>
      <c r="BZ475" s="202">
        <f t="shared" ref="BZ475:BZ476" si="967">BR475-BY475</f>
        <v>3278</v>
      </c>
      <c r="CA475" s="202">
        <f t="shared" ref="CA475:CA476" si="968">SUM(BZ464:BZ475)</f>
        <v>42115</v>
      </c>
      <c r="CD475" s="4">
        <f t="shared" ref="CD475:CD476" si="969">SUM(H464:H475)</f>
        <v>40348</v>
      </c>
      <c r="CE475" s="4">
        <f t="shared" ref="CE475:CE476" si="970">SUM(AN464:AN475)</f>
        <v>20966</v>
      </c>
      <c r="CF475" s="4">
        <f t="shared" ref="CF475:CF476" si="971">SUM(AT464:AT475)</f>
        <v>10003</v>
      </c>
      <c r="CG475" s="4">
        <f t="shared" ref="CG475:CG476" si="972">SUM(F464:F475)</f>
        <v>7327</v>
      </c>
      <c r="CH475" s="4">
        <f t="shared" ref="CH475:CH476" si="973">SUM(O464:O475)</f>
        <v>6140</v>
      </c>
      <c r="CZ475" s="70">
        <v>44470</v>
      </c>
      <c r="DA475" s="5">
        <f t="shared" ref="DA475:DA476" si="974">AVERAGE(BS440:BS475)</f>
        <v>12485.388888888889</v>
      </c>
      <c r="DB475" s="5">
        <f t="shared" ref="DB475:DB476" si="975">AVERAGE(BS464:BS475)</f>
        <v>14724.666666666666</v>
      </c>
      <c r="DC475" s="72">
        <f t="shared" ref="DC475:DC476" si="976">BS475</f>
        <v>17714</v>
      </c>
    </row>
    <row r="476" spans="2:107" x14ac:dyDescent="0.3">
      <c r="B476" s="46">
        <v>44501</v>
      </c>
      <c r="C476" t="s">
        <v>441</v>
      </c>
      <c r="D476" s="4">
        <v>59</v>
      </c>
      <c r="E476" s="4">
        <v>215</v>
      </c>
      <c r="F476" s="4">
        <v>579</v>
      </c>
      <c r="G476" s="4">
        <v>54</v>
      </c>
      <c r="H476" s="4">
        <v>3017</v>
      </c>
      <c r="I476" s="4">
        <v>479</v>
      </c>
      <c r="J476" s="4">
        <v>51</v>
      </c>
      <c r="K476" s="4">
        <v>13</v>
      </c>
      <c r="L476" s="4">
        <v>530</v>
      </c>
      <c r="M476" s="4">
        <v>243</v>
      </c>
      <c r="N476" s="4">
        <v>213</v>
      </c>
      <c r="O476" s="4">
        <v>436</v>
      </c>
      <c r="P476" s="4">
        <v>307</v>
      </c>
      <c r="Q476" s="4">
        <v>118</v>
      </c>
      <c r="R476" s="4">
        <v>82</v>
      </c>
      <c r="S476" s="4">
        <v>85</v>
      </c>
      <c r="T476" s="4">
        <v>54</v>
      </c>
      <c r="U476" s="4">
        <v>75</v>
      </c>
      <c r="V476" s="4">
        <v>35</v>
      </c>
      <c r="W476" s="4">
        <v>145</v>
      </c>
      <c r="X476" s="4">
        <v>192</v>
      </c>
      <c r="Y476" s="4">
        <v>190</v>
      </c>
      <c r="Z476" s="4">
        <v>159</v>
      </c>
      <c r="AA476" s="4">
        <v>29</v>
      </c>
      <c r="AB476" s="4">
        <v>130</v>
      </c>
      <c r="AC476" s="4">
        <v>143</v>
      </c>
      <c r="AD476" s="4">
        <v>52</v>
      </c>
      <c r="AE476" s="4">
        <v>320</v>
      </c>
      <c r="AF476" s="4">
        <v>22</v>
      </c>
      <c r="AG476" s="4">
        <v>156</v>
      </c>
      <c r="AH476" s="4">
        <v>96</v>
      </c>
      <c r="AI476" s="4">
        <v>328</v>
      </c>
      <c r="AJ476" s="4">
        <v>213</v>
      </c>
      <c r="AK476" s="4">
        <v>44</v>
      </c>
      <c r="AL476" s="4">
        <v>178</v>
      </c>
      <c r="AM476" s="4">
        <v>70</v>
      </c>
      <c r="AN476" s="4">
        <v>1621</v>
      </c>
      <c r="AO476" s="4">
        <v>196</v>
      </c>
      <c r="AP476" s="4">
        <v>16</v>
      </c>
      <c r="AQ476" s="4">
        <v>83</v>
      </c>
      <c r="AR476" s="4">
        <v>32</v>
      </c>
      <c r="AS476" s="4">
        <v>111</v>
      </c>
      <c r="AT476" s="4">
        <v>821</v>
      </c>
      <c r="AU476" s="4">
        <v>236</v>
      </c>
      <c r="AV476" s="4">
        <v>23</v>
      </c>
      <c r="AW476" s="4">
        <v>276</v>
      </c>
      <c r="AX476" s="4">
        <v>0</v>
      </c>
      <c r="AY476" s="4">
        <v>21</v>
      </c>
      <c r="AZ476" s="4">
        <v>140</v>
      </c>
      <c r="BA476" s="4">
        <v>42</v>
      </c>
      <c r="BB476" s="4">
        <v>48</v>
      </c>
      <c r="BC476" s="4">
        <v>0</v>
      </c>
      <c r="BD476" s="4">
        <v>0</v>
      </c>
      <c r="BE476" s="4">
        <v>0</v>
      </c>
      <c r="BF476" s="4">
        <v>0</v>
      </c>
      <c r="BG476" s="4">
        <v>0</v>
      </c>
      <c r="BH476" s="4">
        <v>0</v>
      </c>
      <c r="BI476" s="4">
        <v>0</v>
      </c>
      <c r="BJ476" s="4">
        <v>0</v>
      </c>
      <c r="BK476" s="4">
        <v>0</v>
      </c>
      <c r="BL476" s="4">
        <v>0</v>
      </c>
      <c r="BM476" s="4">
        <v>0</v>
      </c>
      <c r="BN476" s="4">
        <v>0</v>
      </c>
      <c r="BO476" s="4">
        <v>135</v>
      </c>
      <c r="BP476" s="4">
        <v>0</v>
      </c>
      <c r="BQ476" s="4">
        <f t="shared" si="831"/>
        <v>917</v>
      </c>
      <c r="BR476" s="27">
        <v>13830</v>
      </c>
      <c r="BS476" s="4">
        <f t="shared" si="938"/>
        <v>13830</v>
      </c>
      <c r="BT476" s="3">
        <v>0</v>
      </c>
      <c r="BU476" s="29">
        <v>44530</v>
      </c>
      <c r="BW476" s="4">
        <f t="shared" si="965"/>
        <v>178677</v>
      </c>
      <c r="BX476" s="22">
        <f t="shared" si="966"/>
        <v>0.63193226654975887</v>
      </c>
      <c r="BY476" s="202">
        <v>9525</v>
      </c>
      <c r="BZ476" s="202">
        <f t="shared" si="967"/>
        <v>4305</v>
      </c>
      <c r="CA476" s="202">
        <f t="shared" si="968"/>
        <v>41364</v>
      </c>
      <c r="CD476" s="4">
        <f t="shared" si="969"/>
        <v>40599</v>
      </c>
      <c r="CE476" s="4">
        <f t="shared" si="970"/>
        <v>21096</v>
      </c>
      <c r="CF476" s="4">
        <f t="shared" si="971"/>
        <v>10203</v>
      </c>
      <c r="CG476" s="4">
        <f t="shared" si="972"/>
        <v>7437</v>
      </c>
      <c r="CH476" s="4">
        <f t="shared" si="973"/>
        <v>6136</v>
      </c>
      <c r="CZ476" s="70">
        <v>44501</v>
      </c>
      <c r="DA476" s="5">
        <f t="shared" si="974"/>
        <v>12543.138888888889</v>
      </c>
      <c r="DB476" s="5">
        <f t="shared" si="975"/>
        <v>14889.75</v>
      </c>
      <c r="DC476" s="72">
        <f t="shared" si="976"/>
        <v>13830</v>
      </c>
    </row>
    <row r="477" spans="2:107" x14ac:dyDescent="0.3">
      <c r="B477" s="46">
        <v>44531</v>
      </c>
      <c r="C477" t="s">
        <v>442</v>
      </c>
      <c r="D477" s="4">
        <v>72</v>
      </c>
      <c r="E477" s="4">
        <v>207</v>
      </c>
      <c r="F477" s="4">
        <v>579</v>
      </c>
      <c r="G477" s="4">
        <v>42</v>
      </c>
      <c r="H477" s="4">
        <v>3171</v>
      </c>
      <c r="I477" s="4">
        <v>436</v>
      </c>
      <c r="J477" s="4">
        <v>71</v>
      </c>
      <c r="K477" s="4">
        <v>19</v>
      </c>
      <c r="L477" s="4">
        <v>520</v>
      </c>
      <c r="M477" s="4">
        <v>216</v>
      </c>
      <c r="N477" s="4">
        <v>197</v>
      </c>
      <c r="O477" s="4">
        <v>516</v>
      </c>
      <c r="P477" s="4">
        <v>339</v>
      </c>
      <c r="Q477" s="4">
        <v>92</v>
      </c>
      <c r="R477" s="4">
        <v>93</v>
      </c>
      <c r="S477" s="4">
        <v>89</v>
      </c>
      <c r="T477" s="4">
        <v>46</v>
      </c>
      <c r="U477" s="4">
        <v>77</v>
      </c>
      <c r="V477" s="4">
        <v>26</v>
      </c>
      <c r="W477" s="4">
        <v>139</v>
      </c>
      <c r="X477" s="4">
        <v>190</v>
      </c>
      <c r="Y477" s="4">
        <v>203</v>
      </c>
      <c r="Z477" s="4">
        <v>146</v>
      </c>
      <c r="AA477" s="4">
        <v>29</v>
      </c>
      <c r="AB477" s="4">
        <v>134</v>
      </c>
      <c r="AC477" s="4">
        <v>179</v>
      </c>
      <c r="AD477" s="4">
        <v>62</v>
      </c>
      <c r="AE477" s="4">
        <v>316</v>
      </c>
      <c r="AF477" s="4">
        <v>44</v>
      </c>
      <c r="AG477" s="4">
        <v>170</v>
      </c>
      <c r="AH477" s="4">
        <v>99</v>
      </c>
      <c r="AI477" s="4">
        <v>315</v>
      </c>
      <c r="AJ477" s="4">
        <v>239</v>
      </c>
      <c r="AK477" s="4">
        <v>44</v>
      </c>
      <c r="AL477" s="4">
        <v>183</v>
      </c>
      <c r="AM477" s="4">
        <v>95</v>
      </c>
      <c r="AN477" s="4">
        <v>1740</v>
      </c>
      <c r="AO477" s="4">
        <v>195</v>
      </c>
      <c r="AP477" s="4">
        <v>15</v>
      </c>
      <c r="AQ477" s="4">
        <v>85</v>
      </c>
      <c r="AR477" s="4">
        <v>30</v>
      </c>
      <c r="AS477" s="4">
        <v>109</v>
      </c>
      <c r="AT477" s="4">
        <v>841</v>
      </c>
      <c r="AU477" s="4">
        <v>256</v>
      </c>
      <c r="AV477" s="4">
        <v>19</v>
      </c>
      <c r="AW477" s="4">
        <v>259</v>
      </c>
      <c r="AX477" s="4">
        <v>0</v>
      </c>
      <c r="AY477" s="4">
        <v>8</v>
      </c>
      <c r="AZ477" s="4">
        <v>133</v>
      </c>
      <c r="BA477" s="4">
        <v>34</v>
      </c>
      <c r="BB477" s="4">
        <v>52</v>
      </c>
      <c r="BC477" s="4">
        <v>0</v>
      </c>
      <c r="BD477" s="4">
        <v>0</v>
      </c>
      <c r="BE477" s="4">
        <v>0</v>
      </c>
      <c r="BF477" s="4">
        <v>0</v>
      </c>
      <c r="BG477" s="4">
        <v>0</v>
      </c>
      <c r="BH477" s="4">
        <v>0</v>
      </c>
      <c r="BI477" s="4">
        <v>0</v>
      </c>
      <c r="BJ477" s="4">
        <v>0</v>
      </c>
      <c r="BK477" s="4">
        <v>0</v>
      </c>
      <c r="BL477" s="4">
        <v>0</v>
      </c>
      <c r="BM477" s="4">
        <v>0</v>
      </c>
      <c r="BN477" s="4">
        <v>0</v>
      </c>
      <c r="BO477" s="4">
        <v>142</v>
      </c>
      <c r="BP477" s="4">
        <v>0</v>
      </c>
      <c r="BQ477" s="4">
        <f t="shared" si="831"/>
        <v>929</v>
      </c>
      <c r="BR477" s="27">
        <v>14242</v>
      </c>
      <c r="BS477" s="4">
        <f t="shared" si="938"/>
        <v>14242</v>
      </c>
      <c r="BT477" s="3">
        <v>0</v>
      </c>
      <c r="BU477" s="29">
        <v>44561</v>
      </c>
      <c r="BW477" s="4">
        <f t="shared" ref="BW477" si="977">SUM(BR466:BR477)</f>
        <v>179501</v>
      </c>
      <c r="BX477" s="22">
        <f t="shared" ref="BX477" si="978">(BW477/BW465)-1</f>
        <v>0.60759641046767809</v>
      </c>
      <c r="BY477" s="202">
        <v>9202</v>
      </c>
      <c r="BZ477" s="202">
        <f t="shared" ref="BZ477" si="979">BR477-BY477</f>
        <v>5040</v>
      </c>
      <c r="CA477" s="202">
        <f t="shared" ref="CA477" si="980">SUM(BZ466:BZ477)</f>
        <v>43491</v>
      </c>
      <c r="CD477" s="4">
        <f t="shared" ref="CD477" si="981">SUM(H466:H477)</f>
        <v>40548</v>
      </c>
      <c r="CE477" s="4">
        <f t="shared" ref="CE477" si="982">SUM(AN466:AN477)</f>
        <v>21032</v>
      </c>
      <c r="CF477" s="4">
        <f t="shared" ref="CF477" si="983">SUM(AT466:AT477)</f>
        <v>10328</v>
      </c>
      <c r="CG477" s="4">
        <f t="shared" ref="CG477" si="984">SUM(F466:F477)</f>
        <v>7532</v>
      </c>
      <c r="CH477" s="4">
        <f t="shared" ref="CH477" si="985">SUM(O466:O477)</f>
        <v>6183</v>
      </c>
      <c r="CZ477" s="70">
        <v>44531</v>
      </c>
      <c r="DA477" s="5">
        <f t="shared" ref="DA477" si="986">AVERAGE(BS442:BS477)</f>
        <v>12643.972222222223</v>
      </c>
      <c r="DB477" s="5">
        <f t="shared" ref="DB477" si="987">AVERAGE(BS466:BS477)</f>
        <v>14958.416666666666</v>
      </c>
      <c r="DC477" s="72">
        <f t="shared" ref="DC477" si="988">BS477</f>
        <v>14242</v>
      </c>
    </row>
    <row r="478" spans="2:107" x14ac:dyDescent="0.3">
      <c r="B478" s="46">
        <v>44562</v>
      </c>
      <c r="C478" t="s">
        <v>443</v>
      </c>
      <c r="D478" s="4">
        <v>59</v>
      </c>
      <c r="E478" s="4">
        <v>211</v>
      </c>
      <c r="F478" s="4">
        <v>544</v>
      </c>
      <c r="G478" s="4">
        <v>48</v>
      </c>
      <c r="H478" s="4">
        <v>3110</v>
      </c>
      <c r="I478" s="4">
        <v>443</v>
      </c>
      <c r="J478" s="4">
        <v>59</v>
      </c>
      <c r="K478" s="4">
        <v>24</v>
      </c>
      <c r="L478" s="4">
        <v>537</v>
      </c>
      <c r="M478" s="4">
        <v>248</v>
      </c>
      <c r="N478" s="4">
        <v>217</v>
      </c>
      <c r="O478" s="4">
        <v>473</v>
      </c>
      <c r="P478" s="4">
        <v>302</v>
      </c>
      <c r="Q478" s="4">
        <v>98</v>
      </c>
      <c r="R478" s="4">
        <v>70</v>
      </c>
      <c r="S478" s="4">
        <v>70</v>
      </c>
      <c r="T478" s="4">
        <v>56</v>
      </c>
      <c r="U478" s="4">
        <v>82</v>
      </c>
      <c r="V478" s="4">
        <v>22</v>
      </c>
      <c r="W478" s="4">
        <v>145</v>
      </c>
      <c r="X478" s="4">
        <v>178</v>
      </c>
      <c r="Y478" s="4">
        <v>190</v>
      </c>
      <c r="Z478" s="4">
        <v>151</v>
      </c>
      <c r="AA478" s="4">
        <v>35</v>
      </c>
      <c r="AB478" s="4">
        <v>134</v>
      </c>
      <c r="AC478" s="4">
        <v>174</v>
      </c>
      <c r="AD478" s="4">
        <v>65</v>
      </c>
      <c r="AE478" s="4">
        <v>307</v>
      </c>
      <c r="AF478" s="4">
        <v>27</v>
      </c>
      <c r="AG478" s="4">
        <v>134</v>
      </c>
      <c r="AH478" s="4">
        <v>93</v>
      </c>
      <c r="AI478" s="4">
        <v>327</v>
      </c>
      <c r="AJ478" s="4">
        <v>201</v>
      </c>
      <c r="AK478" s="4">
        <v>52</v>
      </c>
      <c r="AL478" s="4">
        <v>167</v>
      </c>
      <c r="AM478" s="4">
        <v>80</v>
      </c>
      <c r="AN478" s="4">
        <v>1547</v>
      </c>
      <c r="AO478" s="4">
        <v>205</v>
      </c>
      <c r="AP478" s="4">
        <v>16</v>
      </c>
      <c r="AQ478" s="4">
        <v>91</v>
      </c>
      <c r="AR478" s="4">
        <v>34</v>
      </c>
      <c r="AS478" s="4">
        <v>140</v>
      </c>
      <c r="AT478" s="4">
        <v>794</v>
      </c>
      <c r="AU478" s="4">
        <v>228</v>
      </c>
      <c r="AV478" s="4">
        <v>11</v>
      </c>
      <c r="AW478" s="4">
        <v>248</v>
      </c>
      <c r="AX478" s="4">
        <v>0</v>
      </c>
      <c r="AY478" s="4">
        <v>15</v>
      </c>
      <c r="AZ478" s="4">
        <v>104</v>
      </c>
      <c r="BA478" s="4">
        <v>38</v>
      </c>
      <c r="BB478" s="4">
        <v>49</v>
      </c>
      <c r="BC478" s="4">
        <v>0</v>
      </c>
      <c r="BD478" s="4">
        <v>0</v>
      </c>
      <c r="BE478" s="4">
        <v>0</v>
      </c>
      <c r="BF478" s="4">
        <v>0</v>
      </c>
      <c r="BG478" s="4">
        <v>0</v>
      </c>
      <c r="BH478" s="4">
        <v>0</v>
      </c>
      <c r="BI478" s="4">
        <v>0</v>
      </c>
      <c r="BJ478" s="4">
        <v>0</v>
      </c>
      <c r="BK478" s="4">
        <v>0</v>
      </c>
      <c r="BL478" s="4">
        <v>0</v>
      </c>
      <c r="BM478" s="4">
        <v>0</v>
      </c>
      <c r="BN478" s="4">
        <v>0</v>
      </c>
      <c r="BO478" s="4">
        <v>154</v>
      </c>
      <c r="BP478" s="4">
        <v>0</v>
      </c>
      <c r="BQ478" s="4">
        <f t="shared" si="831"/>
        <v>932</v>
      </c>
      <c r="BR478" s="27">
        <v>13739</v>
      </c>
      <c r="BS478" s="4">
        <f t="shared" si="938"/>
        <v>13739</v>
      </c>
      <c r="BT478" s="3">
        <v>0</v>
      </c>
      <c r="BU478" s="29">
        <v>44592</v>
      </c>
      <c r="BW478" s="4">
        <f t="shared" ref="BW478" si="989">SUM(BR467:BR478)</f>
        <v>181825</v>
      </c>
      <c r="BX478" s="22">
        <f t="shared" ref="BX478" si="990">(BW478/BW466)-1</f>
        <v>0.6519033342418461</v>
      </c>
      <c r="BY478" s="202">
        <v>9185</v>
      </c>
      <c r="BZ478" s="202">
        <f t="shared" ref="BZ478" si="991">BR478-BY478</f>
        <v>4554</v>
      </c>
      <c r="CA478" s="202">
        <f t="shared" ref="CA478" si="992">SUM(BZ467:BZ478)</f>
        <v>45502</v>
      </c>
      <c r="CD478" s="4">
        <f t="shared" ref="CD478" si="993">SUM(H467:H478)</f>
        <v>40967</v>
      </c>
      <c r="CE478" s="4">
        <f t="shared" ref="CE478" si="994">SUM(AN467:AN478)</f>
        <v>21106</v>
      </c>
      <c r="CF478" s="4">
        <f t="shared" ref="CF478" si="995">SUM(AT467:AT478)</f>
        <v>10535</v>
      </c>
      <c r="CG478" s="4">
        <f t="shared" ref="CG478" si="996">SUM(F467:F478)</f>
        <v>7618</v>
      </c>
      <c r="CH478" s="4">
        <f t="shared" ref="CH478" si="997">SUM(O467:O478)</f>
        <v>6237</v>
      </c>
      <c r="CZ478" s="70">
        <v>44562</v>
      </c>
      <c r="DA478" s="5">
        <f t="shared" ref="DA478" si="998">AVERAGE(BS443:BS478)</f>
        <v>12666.916666666666</v>
      </c>
      <c r="DB478" s="5">
        <f t="shared" ref="DB478" si="999">AVERAGE(BS467:BS478)</f>
        <v>15152.083333333334</v>
      </c>
      <c r="DC478" s="72">
        <f t="shared" ref="DC478" si="1000">BS478</f>
        <v>13739</v>
      </c>
    </row>
    <row r="479" spans="2:107" x14ac:dyDescent="0.3">
      <c r="B479" s="46">
        <v>44593</v>
      </c>
      <c r="C479" t="s">
        <v>444</v>
      </c>
      <c r="D479" s="4">
        <v>53</v>
      </c>
      <c r="E479" s="4">
        <v>181</v>
      </c>
      <c r="F479" s="4">
        <v>512</v>
      </c>
      <c r="G479" s="4">
        <v>60</v>
      </c>
      <c r="H479" s="4">
        <v>2751</v>
      </c>
      <c r="I479" s="4">
        <v>401</v>
      </c>
      <c r="J479" s="4">
        <v>51</v>
      </c>
      <c r="K479" s="4">
        <v>17</v>
      </c>
      <c r="L479" s="4">
        <v>544</v>
      </c>
      <c r="M479" s="4">
        <v>235</v>
      </c>
      <c r="N479" s="4">
        <v>240</v>
      </c>
      <c r="O479" s="4">
        <v>448</v>
      </c>
      <c r="P479" s="4">
        <v>263</v>
      </c>
      <c r="Q479" s="4">
        <v>115</v>
      </c>
      <c r="R479" s="4">
        <v>78</v>
      </c>
      <c r="S479" s="4">
        <v>93</v>
      </c>
      <c r="T479" s="4">
        <v>53</v>
      </c>
      <c r="U479" s="4">
        <v>67</v>
      </c>
      <c r="V479" s="4">
        <v>22</v>
      </c>
      <c r="W479" s="4">
        <v>129</v>
      </c>
      <c r="X479" s="4">
        <v>196</v>
      </c>
      <c r="Y479" s="4">
        <v>174</v>
      </c>
      <c r="Z479" s="4">
        <v>128</v>
      </c>
      <c r="AA479" s="4">
        <v>28</v>
      </c>
      <c r="AB479" s="4">
        <v>141</v>
      </c>
      <c r="AC479" s="4">
        <v>183</v>
      </c>
      <c r="AD479" s="4">
        <v>54</v>
      </c>
      <c r="AE479" s="4">
        <v>262</v>
      </c>
      <c r="AF479" s="4">
        <v>41</v>
      </c>
      <c r="AG479" s="4">
        <v>165</v>
      </c>
      <c r="AH479" s="4">
        <v>91</v>
      </c>
      <c r="AI479" s="4">
        <v>310</v>
      </c>
      <c r="AJ479" s="4">
        <v>174</v>
      </c>
      <c r="AK479" s="4">
        <v>35</v>
      </c>
      <c r="AL479" s="4">
        <v>162</v>
      </c>
      <c r="AM479" s="4">
        <v>92</v>
      </c>
      <c r="AN479" s="4">
        <v>1415</v>
      </c>
      <c r="AO479" s="4">
        <v>184</v>
      </c>
      <c r="AP479" s="4">
        <v>11</v>
      </c>
      <c r="AQ479" s="4">
        <v>105</v>
      </c>
      <c r="AR479" s="4">
        <v>35</v>
      </c>
      <c r="AS479" s="4">
        <v>113</v>
      </c>
      <c r="AT479" s="4">
        <v>711</v>
      </c>
      <c r="AU479" s="4">
        <v>229</v>
      </c>
      <c r="AV479" s="4">
        <v>17</v>
      </c>
      <c r="AW479" s="4">
        <v>247</v>
      </c>
      <c r="AX479" s="4">
        <v>0</v>
      </c>
      <c r="AY479" s="4">
        <v>12</v>
      </c>
      <c r="AZ479" s="4">
        <v>91</v>
      </c>
      <c r="BA479" s="4">
        <v>41</v>
      </c>
      <c r="BB479" s="4">
        <v>21</v>
      </c>
      <c r="BC479" s="4">
        <v>0</v>
      </c>
      <c r="BD479" s="4">
        <v>0</v>
      </c>
      <c r="BE479" s="4">
        <v>0</v>
      </c>
      <c r="BF479" s="4">
        <v>0</v>
      </c>
      <c r="BG479" s="4">
        <v>0</v>
      </c>
      <c r="BH479" s="4">
        <v>0</v>
      </c>
      <c r="BI479" s="4">
        <v>0</v>
      </c>
      <c r="BJ479" s="4">
        <v>0</v>
      </c>
      <c r="BK479" s="4">
        <v>0</v>
      </c>
      <c r="BL479" s="4">
        <v>0</v>
      </c>
      <c r="BM479" s="4">
        <v>0</v>
      </c>
      <c r="BN479" s="4">
        <v>0</v>
      </c>
      <c r="BO479" s="4">
        <v>123</v>
      </c>
      <c r="BP479" s="4">
        <v>0</v>
      </c>
      <c r="BQ479" s="4">
        <f t="shared" si="831"/>
        <v>875</v>
      </c>
      <c r="BR479" s="27">
        <v>12779</v>
      </c>
      <c r="BS479" s="4">
        <f t="shared" si="938"/>
        <v>12779</v>
      </c>
      <c r="BT479" s="3">
        <v>0</v>
      </c>
      <c r="BU479" s="29">
        <v>44620</v>
      </c>
      <c r="BW479" s="4">
        <f t="shared" ref="BW479:BW480" si="1001">SUM(BR468:BR479)</f>
        <v>183258</v>
      </c>
      <c r="BX479" s="22">
        <f t="shared" ref="BX479:BX480" si="1002">(BW479/BW467)-1</f>
        <v>0.68915393903641786</v>
      </c>
      <c r="BY479" s="202">
        <v>8756</v>
      </c>
      <c r="BZ479" s="202">
        <f t="shared" ref="BZ479:BZ480" si="1003">BR479-BY479</f>
        <v>4023</v>
      </c>
      <c r="CA479" s="202">
        <f t="shared" ref="CA479:CA480" si="1004">SUM(BZ468:BZ479)</f>
        <v>44943</v>
      </c>
      <c r="CD479" s="4">
        <f t="shared" ref="CD479:CD480" si="1005">SUM(H468:H479)</f>
        <v>41019</v>
      </c>
      <c r="CE479" s="4">
        <f t="shared" ref="CE479:CE480" si="1006">SUM(AN468:AN479)</f>
        <v>21125</v>
      </c>
      <c r="CF479" s="4">
        <f t="shared" ref="CF479:CF480" si="1007">SUM(AT468:AT479)</f>
        <v>10579</v>
      </c>
      <c r="CG479" s="4">
        <f t="shared" ref="CG479:CG480" si="1008">SUM(F468:F479)</f>
        <v>7673</v>
      </c>
      <c r="CH479" s="4">
        <f t="shared" ref="CH479:CH480" si="1009">SUM(O468:O479)</f>
        <v>6236</v>
      </c>
      <c r="CZ479" s="70">
        <v>44593</v>
      </c>
      <c r="DA479" s="5">
        <f t="shared" ref="DA479:DA480" si="1010">AVERAGE(BS444:BS479)</f>
        <v>12751.916666666666</v>
      </c>
      <c r="DB479" s="5">
        <f t="shared" ref="DB479:DB480" si="1011">AVERAGE(BS468:BS479)</f>
        <v>15271.5</v>
      </c>
      <c r="DC479" s="72">
        <f t="shared" ref="DC479:DC480" si="1012">BS479</f>
        <v>12779</v>
      </c>
    </row>
    <row r="480" spans="2:107" x14ac:dyDescent="0.3">
      <c r="B480" s="46">
        <v>44621</v>
      </c>
      <c r="C480" t="s">
        <v>445</v>
      </c>
      <c r="D480" s="4">
        <v>94</v>
      </c>
      <c r="E480" s="4">
        <v>212</v>
      </c>
      <c r="F480" s="4">
        <v>604</v>
      </c>
      <c r="G480" s="4">
        <v>58</v>
      </c>
      <c r="H480" s="4">
        <v>3334</v>
      </c>
      <c r="I480" s="4">
        <v>436</v>
      </c>
      <c r="J480" s="4">
        <v>75</v>
      </c>
      <c r="K480" s="4">
        <v>13</v>
      </c>
      <c r="L480" s="4">
        <v>681</v>
      </c>
      <c r="M480" s="4">
        <v>247</v>
      </c>
      <c r="N480" s="4">
        <v>269</v>
      </c>
      <c r="O480" s="4">
        <v>597</v>
      </c>
      <c r="P480" s="4">
        <v>301</v>
      </c>
      <c r="Q480" s="4">
        <v>141</v>
      </c>
      <c r="R480" s="4">
        <v>78</v>
      </c>
      <c r="S480" s="4">
        <v>116</v>
      </c>
      <c r="T480" s="4">
        <v>73</v>
      </c>
      <c r="U480" s="4">
        <v>91</v>
      </c>
      <c r="V480" s="4">
        <v>36</v>
      </c>
      <c r="W480" s="4">
        <v>157</v>
      </c>
      <c r="X480" s="4">
        <v>202</v>
      </c>
      <c r="Y480" s="4">
        <v>208</v>
      </c>
      <c r="Z480" s="4">
        <v>149</v>
      </c>
      <c r="AA480" s="4">
        <v>33</v>
      </c>
      <c r="AB480" s="4">
        <v>116</v>
      </c>
      <c r="AC480" s="4">
        <v>219</v>
      </c>
      <c r="AD480" s="4">
        <v>56</v>
      </c>
      <c r="AE480" s="4">
        <v>323</v>
      </c>
      <c r="AF480" s="4">
        <v>35</v>
      </c>
      <c r="AG480" s="4">
        <v>163</v>
      </c>
      <c r="AH480" s="4">
        <v>104</v>
      </c>
      <c r="AI480" s="4">
        <v>311</v>
      </c>
      <c r="AJ480" s="4">
        <v>199</v>
      </c>
      <c r="AK480" s="4">
        <v>32</v>
      </c>
      <c r="AL480" s="4">
        <v>243</v>
      </c>
      <c r="AM480" s="4">
        <v>104</v>
      </c>
      <c r="AN480" s="4">
        <v>1799</v>
      </c>
      <c r="AO480" s="4">
        <v>237</v>
      </c>
      <c r="AP480" s="4">
        <v>8</v>
      </c>
      <c r="AQ480" s="4">
        <v>98</v>
      </c>
      <c r="AR480" s="4">
        <v>26</v>
      </c>
      <c r="AS480" s="4">
        <v>130</v>
      </c>
      <c r="AT480" s="4">
        <v>906</v>
      </c>
      <c r="AU480" s="4">
        <v>280</v>
      </c>
      <c r="AV480" s="4">
        <v>20</v>
      </c>
      <c r="AW480" s="4">
        <v>246</v>
      </c>
      <c r="AX480" s="4">
        <v>0</v>
      </c>
      <c r="AY480" s="4">
        <v>18</v>
      </c>
      <c r="AZ480" s="4">
        <v>140</v>
      </c>
      <c r="BA480" s="4">
        <v>60</v>
      </c>
      <c r="BB480" s="4">
        <v>28</v>
      </c>
      <c r="BC480" s="4">
        <v>0</v>
      </c>
      <c r="BD480" s="4">
        <v>0</v>
      </c>
      <c r="BE480" s="4">
        <v>0</v>
      </c>
      <c r="BF480" s="4">
        <v>0</v>
      </c>
      <c r="BG480" s="4">
        <v>0</v>
      </c>
      <c r="BH480" s="4">
        <v>0</v>
      </c>
      <c r="BI480" s="4">
        <v>0</v>
      </c>
      <c r="BJ480" s="4">
        <v>0</v>
      </c>
      <c r="BK480" s="4">
        <v>0</v>
      </c>
      <c r="BL480" s="4">
        <v>0</v>
      </c>
      <c r="BM480" s="4">
        <v>0</v>
      </c>
      <c r="BN480" s="4">
        <v>0</v>
      </c>
      <c r="BO480" s="4">
        <v>174</v>
      </c>
      <c r="BP480" s="4">
        <v>0</v>
      </c>
      <c r="BQ480" s="4">
        <f t="shared" si="831"/>
        <v>1129</v>
      </c>
      <c r="BR480" s="27">
        <v>15409</v>
      </c>
      <c r="BS480" s="4">
        <f t="shared" si="938"/>
        <v>15409</v>
      </c>
      <c r="BT480" s="3">
        <v>0</v>
      </c>
      <c r="BU480" s="29">
        <v>44651</v>
      </c>
      <c r="BW480" s="4">
        <f t="shared" si="1001"/>
        <v>184618</v>
      </c>
      <c r="BX480" s="22">
        <f t="shared" si="1002"/>
        <v>0.60292074737792589</v>
      </c>
      <c r="BY480" s="202">
        <v>11264</v>
      </c>
      <c r="BZ480" s="202">
        <f t="shared" si="1003"/>
        <v>4145</v>
      </c>
      <c r="CA480" s="202">
        <f t="shared" si="1004"/>
        <v>47888</v>
      </c>
      <c r="CD480" s="4">
        <f t="shared" si="1005"/>
        <v>41220</v>
      </c>
      <c r="CE480" s="4">
        <f t="shared" si="1006"/>
        <v>20949</v>
      </c>
      <c r="CF480" s="4">
        <f t="shared" si="1007"/>
        <v>10751</v>
      </c>
      <c r="CG480" s="4">
        <f t="shared" si="1008"/>
        <v>7660</v>
      </c>
      <c r="CH480" s="4">
        <f t="shared" si="1009"/>
        <v>6310</v>
      </c>
      <c r="CZ480" s="70">
        <v>44621</v>
      </c>
      <c r="DA480" s="5">
        <f t="shared" si="1010"/>
        <v>12805.972222222223</v>
      </c>
      <c r="DB480" s="5">
        <f t="shared" si="1011"/>
        <v>15384.833333333334</v>
      </c>
      <c r="DC480" s="72">
        <f t="shared" si="1012"/>
        <v>15409</v>
      </c>
    </row>
    <row r="481" spans="2:107" x14ac:dyDescent="0.3">
      <c r="B481" s="46">
        <v>44652</v>
      </c>
      <c r="C481" t="s">
        <v>446</v>
      </c>
      <c r="D481" s="4">
        <v>70</v>
      </c>
      <c r="E481" s="4">
        <v>166</v>
      </c>
      <c r="F481" s="4">
        <v>598</v>
      </c>
      <c r="G481" s="4">
        <v>56</v>
      </c>
      <c r="H481" s="4">
        <v>2807</v>
      </c>
      <c r="I481" s="4">
        <v>430</v>
      </c>
      <c r="J481" s="4">
        <v>52</v>
      </c>
      <c r="K481" s="4">
        <v>13</v>
      </c>
      <c r="L481" s="4">
        <v>589</v>
      </c>
      <c r="M481" s="4">
        <v>224</v>
      </c>
      <c r="N481" s="4">
        <v>200</v>
      </c>
      <c r="O481" s="4">
        <v>423</v>
      </c>
      <c r="P481" s="4">
        <v>307</v>
      </c>
      <c r="Q481" s="4">
        <v>119</v>
      </c>
      <c r="R481" s="4">
        <v>64</v>
      </c>
      <c r="S481" s="4">
        <v>72</v>
      </c>
      <c r="T481" s="4">
        <v>59</v>
      </c>
      <c r="U481" s="4">
        <v>85</v>
      </c>
      <c r="V481" s="4">
        <v>15</v>
      </c>
      <c r="W481" s="4">
        <v>145</v>
      </c>
      <c r="X481" s="4">
        <v>196</v>
      </c>
      <c r="Y481" s="4">
        <v>180</v>
      </c>
      <c r="Z481" s="4">
        <v>140</v>
      </c>
      <c r="AA481" s="4">
        <v>32</v>
      </c>
      <c r="AB481" s="4">
        <v>137</v>
      </c>
      <c r="AC481" s="4">
        <v>180</v>
      </c>
      <c r="AD481" s="4">
        <v>50</v>
      </c>
      <c r="AE481" s="4">
        <v>316</v>
      </c>
      <c r="AF481" s="4">
        <v>28</v>
      </c>
      <c r="AG481" s="4">
        <v>139</v>
      </c>
      <c r="AH481" s="4">
        <v>88</v>
      </c>
      <c r="AI481" s="4">
        <v>292</v>
      </c>
      <c r="AJ481" s="4">
        <v>207</v>
      </c>
      <c r="AK481" s="4">
        <v>34</v>
      </c>
      <c r="AL481" s="4">
        <v>141</v>
      </c>
      <c r="AM481" s="4">
        <v>74</v>
      </c>
      <c r="AN481" s="4">
        <v>1535</v>
      </c>
      <c r="AO481" s="4">
        <v>175</v>
      </c>
      <c r="AP481" s="4">
        <v>14</v>
      </c>
      <c r="AQ481" s="4">
        <v>94</v>
      </c>
      <c r="AR481" s="4">
        <v>23</v>
      </c>
      <c r="AS481" s="4">
        <v>129</v>
      </c>
      <c r="AT481" s="4">
        <v>788</v>
      </c>
      <c r="AU481" s="4">
        <v>250</v>
      </c>
      <c r="AV481" s="4">
        <v>21</v>
      </c>
      <c r="AW481" s="4">
        <v>233</v>
      </c>
      <c r="AX481" s="4">
        <v>0</v>
      </c>
      <c r="AY481" s="4">
        <v>12</v>
      </c>
      <c r="AZ481" s="4">
        <v>112</v>
      </c>
      <c r="BA481" s="4">
        <v>40</v>
      </c>
      <c r="BB481" s="4">
        <v>49</v>
      </c>
      <c r="BC481" s="4">
        <v>0</v>
      </c>
      <c r="BD481" s="4">
        <v>0</v>
      </c>
      <c r="BE481" s="4">
        <v>0</v>
      </c>
      <c r="BF481" s="4">
        <v>0</v>
      </c>
      <c r="BG481" s="4">
        <v>0</v>
      </c>
      <c r="BH481" s="4">
        <v>0</v>
      </c>
      <c r="BI481" s="4">
        <v>0</v>
      </c>
      <c r="BJ481" s="4">
        <v>0</v>
      </c>
      <c r="BK481" s="4">
        <v>0</v>
      </c>
      <c r="BL481" s="4">
        <v>0</v>
      </c>
      <c r="BM481" s="4">
        <v>0</v>
      </c>
      <c r="BN481" s="4">
        <v>0</v>
      </c>
      <c r="BO481" s="4">
        <v>154</v>
      </c>
      <c r="BP481" s="4">
        <v>0</v>
      </c>
      <c r="BQ481" s="4">
        <f t="shared" si="831"/>
        <v>1285</v>
      </c>
      <c r="BR481" s="27">
        <v>13642</v>
      </c>
      <c r="BS481" s="4">
        <f t="shared" si="938"/>
        <v>13642</v>
      </c>
      <c r="BT481" s="3">
        <v>0</v>
      </c>
      <c r="BU481" s="29">
        <v>44681</v>
      </c>
      <c r="BW481" s="4">
        <f t="shared" ref="BW481" si="1013">SUM(BR470:BR481)</f>
        <v>183710</v>
      </c>
      <c r="BX481" s="22">
        <f t="shared" ref="BX481" si="1014">(BW481/BW469)-1</f>
        <v>0.41613863065229784</v>
      </c>
      <c r="BY481" s="202">
        <v>9716</v>
      </c>
      <c r="BZ481" s="202">
        <f t="shared" ref="BZ481" si="1015">BR481-BY481</f>
        <v>3926</v>
      </c>
      <c r="CA481" s="202">
        <f t="shared" ref="CA481" si="1016">SUM(BZ470:BZ481)</f>
        <v>48743</v>
      </c>
      <c r="CD481" s="4">
        <f t="shared" ref="CD481" si="1017">SUM(H470:H481)</f>
        <v>40730</v>
      </c>
      <c r="CE481" s="4">
        <f t="shared" ref="CE481" si="1018">SUM(AN470:AN481)</f>
        <v>20602</v>
      </c>
      <c r="CF481" s="4">
        <f t="shared" ref="CF481" si="1019">SUM(AT470:AT481)</f>
        <v>10772</v>
      </c>
      <c r="CG481" s="4">
        <f t="shared" ref="CG481" si="1020">SUM(F470:F481)</f>
        <v>7661</v>
      </c>
      <c r="CH481" s="4">
        <f t="shared" ref="CH481" si="1021">SUM(O470:O481)</f>
        <v>6221</v>
      </c>
      <c r="CZ481" s="70">
        <v>44652</v>
      </c>
      <c r="DA481" s="5">
        <f t="shared" ref="DA481" si="1022">AVERAGE(BS446:BS481)</f>
        <v>12841.722222222223</v>
      </c>
      <c r="DB481" s="5">
        <f t="shared" ref="DB481" si="1023">AVERAGE(BS470:BS481)</f>
        <v>15309.166666666666</v>
      </c>
      <c r="DC481" s="72">
        <f t="shared" ref="DC481" si="1024">BS481</f>
        <v>13642</v>
      </c>
    </row>
    <row r="482" spans="2:107" x14ac:dyDescent="0.3">
      <c r="B482" s="46">
        <v>44682</v>
      </c>
      <c r="C482" t="s">
        <v>447</v>
      </c>
      <c r="D482" s="4">
        <v>51</v>
      </c>
      <c r="E482" s="4">
        <v>185</v>
      </c>
      <c r="F482" s="4">
        <v>560</v>
      </c>
      <c r="G482" s="4">
        <v>41</v>
      </c>
      <c r="H482" s="4">
        <v>2799</v>
      </c>
      <c r="I482" s="4">
        <v>422</v>
      </c>
      <c r="J482" s="4">
        <v>61</v>
      </c>
      <c r="K482" s="4">
        <v>15</v>
      </c>
      <c r="L482" s="4">
        <v>519</v>
      </c>
      <c r="M482" s="4">
        <v>205</v>
      </c>
      <c r="N482" s="4">
        <v>199</v>
      </c>
      <c r="O482" s="4">
        <v>440</v>
      </c>
      <c r="P482" s="4">
        <v>281</v>
      </c>
      <c r="Q482" s="4">
        <v>99</v>
      </c>
      <c r="R482" s="4">
        <v>74</v>
      </c>
      <c r="S482" s="4">
        <v>95</v>
      </c>
      <c r="T482" s="4">
        <v>48</v>
      </c>
      <c r="U482" s="4">
        <v>70</v>
      </c>
      <c r="V482" s="4">
        <v>21</v>
      </c>
      <c r="W482" s="4">
        <v>121</v>
      </c>
      <c r="X482" s="4">
        <v>141</v>
      </c>
      <c r="Y482" s="4">
        <v>180</v>
      </c>
      <c r="Z482" s="4">
        <v>156</v>
      </c>
      <c r="AA482" s="4">
        <v>37</v>
      </c>
      <c r="AB482" s="4">
        <v>119</v>
      </c>
      <c r="AC482" s="4">
        <v>168</v>
      </c>
      <c r="AD482" s="4">
        <v>67</v>
      </c>
      <c r="AE482" s="4">
        <v>279</v>
      </c>
      <c r="AF482" s="4">
        <v>27</v>
      </c>
      <c r="AG482" s="4">
        <v>127</v>
      </c>
      <c r="AH482" s="4">
        <v>82</v>
      </c>
      <c r="AI482" s="4">
        <v>222</v>
      </c>
      <c r="AJ482" s="4">
        <v>210</v>
      </c>
      <c r="AK482" s="4">
        <v>38</v>
      </c>
      <c r="AL482" s="4">
        <v>178</v>
      </c>
      <c r="AM482" s="4">
        <v>79</v>
      </c>
      <c r="AN482" s="4">
        <v>1433</v>
      </c>
      <c r="AO482" s="4">
        <v>196</v>
      </c>
      <c r="AP482" s="4">
        <v>15</v>
      </c>
      <c r="AQ482" s="4">
        <v>79</v>
      </c>
      <c r="AR482" s="4">
        <v>35</v>
      </c>
      <c r="AS482" s="4">
        <v>132</v>
      </c>
      <c r="AT482" s="4">
        <v>769</v>
      </c>
      <c r="AU482" s="4">
        <v>244</v>
      </c>
      <c r="AV482" s="4">
        <v>22</v>
      </c>
      <c r="AW482" s="4">
        <v>232</v>
      </c>
      <c r="AX482" s="4">
        <v>0</v>
      </c>
      <c r="AY482" s="4">
        <v>11</v>
      </c>
      <c r="AZ482" s="4">
        <v>136</v>
      </c>
      <c r="BA482" s="4">
        <v>36</v>
      </c>
      <c r="BB482" s="4">
        <v>36</v>
      </c>
      <c r="BC482" s="4">
        <v>0</v>
      </c>
      <c r="BD482" s="4">
        <v>0</v>
      </c>
      <c r="BE482" s="4">
        <v>0</v>
      </c>
      <c r="BF482" s="4">
        <v>0</v>
      </c>
      <c r="BG482" s="4">
        <v>0</v>
      </c>
      <c r="BH482" s="4">
        <v>0</v>
      </c>
      <c r="BI482" s="4">
        <v>0</v>
      </c>
      <c r="BJ482" s="4">
        <v>0</v>
      </c>
      <c r="BK482" s="4">
        <v>0</v>
      </c>
      <c r="BL482" s="4">
        <v>0</v>
      </c>
      <c r="BM482" s="4">
        <v>0</v>
      </c>
      <c r="BN482" s="4">
        <v>0</v>
      </c>
      <c r="BO482" s="4">
        <v>154</v>
      </c>
      <c r="BP482" s="4">
        <v>0</v>
      </c>
      <c r="BQ482" s="4">
        <f t="shared" si="831"/>
        <v>1477</v>
      </c>
      <c r="BR482" s="27">
        <v>13423</v>
      </c>
      <c r="BS482" s="4">
        <f t="shared" si="938"/>
        <v>13423</v>
      </c>
      <c r="BT482" s="3">
        <v>0</v>
      </c>
      <c r="BU482" s="29">
        <v>44712</v>
      </c>
      <c r="BW482" s="4">
        <f t="shared" ref="BW482" si="1025">SUM(BR471:BR482)</f>
        <v>183784</v>
      </c>
      <c r="BX482" s="22">
        <f t="shared" ref="BX482" si="1026">(BW482/BW470)-1</f>
        <v>0.28473562061348323</v>
      </c>
      <c r="BY482" s="202">
        <v>9411</v>
      </c>
      <c r="BZ482" s="202">
        <f t="shared" ref="BZ482" si="1027">BR482-BY482</f>
        <v>4012</v>
      </c>
      <c r="CA482" s="202">
        <f t="shared" ref="CA482" si="1028">SUM(BZ471:BZ482)</f>
        <v>53713</v>
      </c>
      <c r="CD482" s="4">
        <f t="shared" ref="CD482" si="1029">SUM(H471:H482)</f>
        <v>40504</v>
      </c>
      <c r="CE482" s="4">
        <f t="shared" ref="CE482" si="1030">SUM(AN471:AN482)</f>
        <v>20370</v>
      </c>
      <c r="CF482" s="4">
        <f t="shared" ref="CF482" si="1031">SUM(AT471:AT482)</f>
        <v>10792</v>
      </c>
      <c r="CG482" s="4">
        <f t="shared" ref="CG482" si="1032">SUM(F471:F482)</f>
        <v>7636</v>
      </c>
      <c r="CH482" s="4">
        <f t="shared" ref="CH482" si="1033">SUM(O471:O482)</f>
        <v>6210</v>
      </c>
      <c r="CZ482" s="70">
        <v>44682</v>
      </c>
      <c r="DA482" s="5">
        <f t="shared" ref="DA482:DA484" si="1034">AVERAGE(BS447:BS482)</f>
        <v>12851.583333333334</v>
      </c>
      <c r="DB482" s="5">
        <f t="shared" ref="DB482:DB484" si="1035">AVERAGE(BS471:BS482)</f>
        <v>15315.333333333334</v>
      </c>
      <c r="DC482" s="72">
        <f t="shared" ref="DC482:DC484" si="1036">BS482</f>
        <v>13423</v>
      </c>
    </row>
    <row r="483" spans="2:107" x14ac:dyDescent="0.3">
      <c r="B483" s="46">
        <v>44713</v>
      </c>
      <c r="C483" t="s">
        <v>448</v>
      </c>
      <c r="D483" s="4">
        <v>74</v>
      </c>
      <c r="E483" s="4">
        <v>203</v>
      </c>
      <c r="F483" s="4">
        <v>632</v>
      </c>
      <c r="G483" s="4">
        <v>55</v>
      </c>
      <c r="H483" s="4">
        <v>3147</v>
      </c>
      <c r="I483" s="4">
        <v>542</v>
      </c>
      <c r="J483" s="4">
        <v>71</v>
      </c>
      <c r="K483" s="4">
        <v>17</v>
      </c>
      <c r="L483" s="4">
        <v>646</v>
      </c>
      <c r="M483" s="4">
        <v>252</v>
      </c>
      <c r="N483" s="4">
        <v>228</v>
      </c>
      <c r="O483" s="4">
        <v>510</v>
      </c>
      <c r="P483" s="4">
        <v>341</v>
      </c>
      <c r="Q483" s="4">
        <v>169</v>
      </c>
      <c r="R483" s="4">
        <v>82</v>
      </c>
      <c r="S483" s="4">
        <v>94</v>
      </c>
      <c r="T483" s="4">
        <v>62</v>
      </c>
      <c r="U483" s="4">
        <v>98</v>
      </c>
      <c r="V483" s="4">
        <v>27</v>
      </c>
      <c r="W483" s="4">
        <v>139</v>
      </c>
      <c r="X483" s="4">
        <v>206</v>
      </c>
      <c r="Y483" s="4">
        <v>249</v>
      </c>
      <c r="Z483" s="4">
        <v>181</v>
      </c>
      <c r="AA483" s="4">
        <v>47</v>
      </c>
      <c r="AB483" s="4">
        <v>171</v>
      </c>
      <c r="AC483" s="4">
        <v>195</v>
      </c>
      <c r="AD483" s="4">
        <v>68</v>
      </c>
      <c r="AE483" s="4">
        <v>349</v>
      </c>
      <c r="AF483" s="4">
        <v>36</v>
      </c>
      <c r="AG483" s="4">
        <v>167</v>
      </c>
      <c r="AH483" s="4">
        <v>108</v>
      </c>
      <c r="AI483" s="4">
        <v>316</v>
      </c>
      <c r="AJ483" s="4">
        <v>245</v>
      </c>
      <c r="AK483" s="4">
        <v>39</v>
      </c>
      <c r="AL483" s="4">
        <v>195</v>
      </c>
      <c r="AM483" s="4">
        <v>89</v>
      </c>
      <c r="AN483" s="4">
        <v>1570</v>
      </c>
      <c r="AO483" s="4">
        <v>230</v>
      </c>
      <c r="AP483" s="4">
        <v>16</v>
      </c>
      <c r="AQ483" s="4">
        <v>102</v>
      </c>
      <c r="AR483" s="4">
        <v>45</v>
      </c>
      <c r="AS483" s="4">
        <v>168</v>
      </c>
      <c r="AT483" s="4">
        <v>959</v>
      </c>
      <c r="AU483" s="4">
        <v>287</v>
      </c>
      <c r="AV483" s="4">
        <v>18</v>
      </c>
      <c r="AW483" s="4">
        <v>297</v>
      </c>
      <c r="AX483" s="4">
        <v>0</v>
      </c>
      <c r="AY483" s="4">
        <v>20</v>
      </c>
      <c r="AZ483" s="4">
        <v>143</v>
      </c>
      <c r="BA483" s="4">
        <v>46</v>
      </c>
      <c r="BB483" s="4">
        <v>40</v>
      </c>
      <c r="BC483" s="4">
        <v>0</v>
      </c>
      <c r="BD483" s="4">
        <v>0</v>
      </c>
      <c r="BE483" s="4">
        <v>0</v>
      </c>
      <c r="BF483" s="4">
        <v>0</v>
      </c>
      <c r="BG483" s="4">
        <v>0</v>
      </c>
      <c r="BH483" s="4">
        <v>0</v>
      </c>
      <c r="BI483" s="4">
        <v>0</v>
      </c>
      <c r="BJ483" s="4">
        <v>0</v>
      </c>
      <c r="BK483" s="4">
        <v>0</v>
      </c>
      <c r="BL483" s="4">
        <v>0</v>
      </c>
      <c r="BM483" s="4">
        <v>0</v>
      </c>
      <c r="BN483" s="4">
        <v>0</v>
      </c>
      <c r="BO483" s="4">
        <v>179</v>
      </c>
      <c r="BP483" s="4">
        <v>0</v>
      </c>
      <c r="BQ483" s="4">
        <f t="shared" si="831"/>
        <v>1684</v>
      </c>
      <c r="BR483" s="27">
        <v>15854</v>
      </c>
      <c r="BS483" s="4">
        <f t="shared" si="938"/>
        <v>15854</v>
      </c>
      <c r="BT483" s="3">
        <v>0</v>
      </c>
      <c r="BU483" s="29">
        <v>44742</v>
      </c>
      <c r="BW483" s="4">
        <f t="shared" ref="BW483" si="1037">SUM(BR472:BR483)</f>
        <v>184101</v>
      </c>
      <c r="BX483" s="22">
        <f t="shared" ref="BX483:BX484" si="1038">(BW483/BW471)-1</f>
        <v>0.1707312420112812</v>
      </c>
      <c r="BY483" s="202">
        <v>12613</v>
      </c>
      <c r="BZ483" s="202">
        <f t="shared" ref="BZ483:BZ484" si="1039">BR483-BY483</f>
        <v>3241</v>
      </c>
      <c r="CA483" s="202">
        <f t="shared" ref="CA483:CA484" si="1040">SUM(BZ472:BZ483)</f>
        <v>54256</v>
      </c>
      <c r="CD483" s="4">
        <f t="shared" ref="CD483:CD484" si="1041">SUM(H472:H483)</f>
        <v>40013</v>
      </c>
      <c r="CE483" s="4">
        <f t="shared" ref="CE483:CE484" si="1042">SUM(AN472:AN483)</f>
        <v>20127</v>
      </c>
      <c r="CF483" s="4">
        <f t="shared" ref="CF483:CF484" si="1043">SUM(AT472:AT483)</f>
        <v>10802</v>
      </c>
      <c r="CG483" s="4">
        <f t="shared" ref="CG483:CG484" si="1044">SUM(F472:F483)</f>
        <v>7504</v>
      </c>
      <c r="CH483" s="4">
        <f t="shared" ref="CH483:CH484" si="1045">SUM(O472:O483)</f>
        <v>6199</v>
      </c>
      <c r="CZ483" s="70">
        <v>44713</v>
      </c>
      <c r="DA483" s="5">
        <f t="shared" si="1034"/>
        <v>12905.722222222223</v>
      </c>
      <c r="DB483" s="5">
        <f t="shared" si="1035"/>
        <v>15341.75</v>
      </c>
      <c r="DC483" s="72">
        <f t="shared" si="1036"/>
        <v>15854</v>
      </c>
    </row>
    <row r="484" spans="2:107" x14ac:dyDescent="0.3">
      <c r="B484" s="46">
        <v>44743</v>
      </c>
      <c r="C484" t="s">
        <v>462</v>
      </c>
      <c r="D484" s="4">
        <v>96</v>
      </c>
      <c r="E484" s="4">
        <v>195</v>
      </c>
      <c r="F484" s="4">
        <v>670</v>
      </c>
      <c r="G484" s="4">
        <v>66</v>
      </c>
      <c r="H484" s="4">
        <v>3377</v>
      </c>
      <c r="I484" s="4">
        <v>517</v>
      </c>
      <c r="J484" s="4">
        <v>80</v>
      </c>
      <c r="K484" s="4">
        <v>19</v>
      </c>
      <c r="L484" s="4">
        <v>661</v>
      </c>
      <c r="M484" s="4">
        <v>276</v>
      </c>
      <c r="N484" s="4">
        <v>241</v>
      </c>
      <c r="O484" s="4">
        <v>500</v>
      </c>
      <c r="P484" s="4">
        <v>443</v>
      </c>
      <c r="Q484" s="4">
        <v>139</v>
      </c>
      <c r="R484" s="4">
        <v>84</v>
      </c>
      <c r="S484" s="4">
        <v>116</v>
      </c>
      <c r="T484" s="4">
        <v>72</v>
      </c>
      <c r="U484" s="4">
        <v>105</v>
      </c>
      <c r="V484" s="4">
        <v>19</v>
      </c>
      <c r="W484" s="4">
        <v>166</v>
      </c>
      <c r="X484" s="4">
        <v>255</v>
      </c>
      <c r="Y484" s="4">
        <v>241</v>
      </c>
      <c r="Z484" s="4">
        <v>214</v>
      </c>
      <c r="AA484" s="4">
        <v>37</v>
      </c>
      <c r="AB484" s="4">
        <v>176</v>
      </c>
      <c r="AC484" s="4">
        <v>198</v>
      </c>
      <c r="AD484" s="4">
        <v>51</v>
      </c>
      <c r="AE484" s="4">
        <v>373</v>
      </c>
      <c r="AF484" s="4">
        <v>48</v>
      </c>
      <c r="AG484" s="4">
        <v>199</v>
      </c>
      <c r="AH484" s="4">
        <v>101</v>
      </c>
      <c r="AI484" s="4">
        <v>375</v>
      </c>
      <c r="AJ484" s="4">
        <v>326</v>
      </c>
      <c r="AK484" s="4">
        <v>36</v>
      </c>
      <c r="AL484" s="4">
        <v>257</v>
      </c>
      <c r="AM484" s="4">
        <v>116</v>
      </c>
      <c r="AN484" s="4">
        <v>1589</v>
      </c>
      <c r="AO484" s="4">
        <v>247</v>
      </c>
      <c r="AP484" s="4">
        <v>19</v>
      </c>
      <c r="AQ484" s="4">
        <v>114</v>
      </c>
      <c r="AR484" s="4">
        <v>47</v>
      </c>
      <c r="AS484" s="4">
        <v>148</v>
      </c>
      <c r="AT484" s="4">
        <v>984</v>
      </c>
      <c r="AU484" s="4">
        <v>301</v>
      </c>
      <c r="AV484" s="4">
        <v>14</v>
      </c>
      <c r="AW484" s="4">
        <v>348</v>
      </c>
      <c r="AX484" s="4">
        <v>0</v>
      </c>
      <c r="AY484" s="4">
        <v>15</v>
      </c>
      <c r="AZ484" s="4">
        <v>192</v>
      </c>
      <c r="BA484" s="4">
        <v>44</v>
      </c>
      <c r="BB484" s="4">
        <v>47</v>
      </c>
      <c r="BC484" s="4">
        <v>0</v>
      </c>
      <c r="BD484" s="4">
        <v>0</v>
      </c>
      <c r="BE484" s="4">
        <v>0</v>
      </c>
      <c r="BF484" s="4">
        <v>0</v>
      </c>
      <c r="BG484" s="4">
        <v>0</v>
      </c>
      <c r="BH484" s="4">
        <v>0</v>
      </c>
      <c r="BI484" s="4">
        <v>0</v>
      </c>
      <c r="BJ484" s="4">
        <v>0</v>
      </c>
      <c r="BK484" s="4">
        <v>0</v>
      </c>
      <c r="BL484" s="4">
        <v>0</v>
      </c>
      <c r="BM484" s="4">
        <v>0</v>
      </c>
      <c r="BN484" s="4">
        <v>0</v>
      </c>
      <c r="BO484" s="4">
        <v>188</v>
      </c>
      <c r="BP484" s="4">
        <v>0</v>
      </c>
      <c r="BQ484" s="4">
        <f t="shared" si="831"/>
        <v>1566</v>
      </c>
      <c r="BR484" s="27">
        <v>16708</v>
      </c>
      <c r="BS484" s="4">
        <f t="shared" si="938"/>
        <v>16708</v>
      </c>
      <c r="BT484" s="3">
        <v>0</v>
      </c>
      <c r="BU484" s="29">
        <v>44773</v>
      </c>
      <c r="BW484" s="4">
        <f t="shared" ref="BW484" si="1046">SUM(BR473:BR484)</f>
        <v>183443</v>
      </c>
      <c r="BX484" s="22">
        <f t="shared" si="1038"/>
        <v>0.10619783877659317</v>
      </c>
      <c r="BY484" s="202">
        <v>10772</v>
      </c>
      <c r="BZ484" s="202">
        <f t="shared" si="1039"/>
        <v>5936</v>
      </c>
      <c r="CA484" s="202">
        <f t="shared" si="1040"/>
        <v>55857</v>
      </c>
      <c r="CD484" s="4">
        <f t="shared" si="1041"/>
        <v>39582</v>
      </c>
      <c r="CE484" s="4">
        <f t="shared" si="1042"/>
        <v>19846</v>
      </c>
      <c r="CF484" s="4">
        <f t="shared" si="1043"/>
        <v>10761</v>
      </c>
      <c r="CG484" s="4">
        <f t="shared" si="1044"/>
        <v>7419</v>
      </c>
      <c r="CH484" s="4">
        <f t="shared" si="1045"/>
        <v>6050</v>
      </c>
      <c r="CZ484" s="70">
        <v>44743</v>
      </c>
      <c r="DA484" s="5">
        <f t="shared" si="1034"/>
        <v>12911.138888888889</v>
      </c>
      <c r="DB484" s="5">
        <f t="shared" si="1035"/>
        <v>15286.916666666666</v>
      </c>
      <c r="DC484" s="72">
        <f t="shared" si="1036"/>
        <v>16708</v>
      </c>
    </row>
    <row r="485" spans="2:107" x14ac:dyDescent="0.3">
      <c r="B485" s="46">
        <v>44774</v>
      </c>
      <c r="C485" t="s">
        <v>438</v>
      </c>
      <c r="D485" s="4">
        <v>102</v>
      </c>
      <c r="E485" s="4">
        <v>247</v>
      </c>
      <c r="F485" s="4">
        <v>784</v>
      </c>
      <c r="G485" s="4">
        <v>82</v>
      </c>
      <c r="H485" s="4">
        <v>3844</v>
      </c>
      <c r="I485" s="4">
        <v>641</v>
      </c>
      <c r="J485" s="4">
        <v>84</v>
      </c>
      <c r="K485" s="4">
        <v>29</v>
      </c>
      <c r="L485" s="4">
        <v>792</v>
      </c>
      <c r="M485" s="4">
        <v>341</v>
      </c>
      <c r="N485" s="4">
        <v>286</v>
      </c>
      <c r="O485" s="4">
        <v>577</v>
      </c>
      <c r="P485" s="4">
        <v>402</v>
      </c>
      <c r="Q485" s="4">
        <v>186</v>
      </c>
      <c r="R485" s="4">
        <v>114</v>
      </c>
      <c r="S485" s="4">
        <v>122</v>
      </c>
      <c r="T485" s="4">
        <v>67</v>
      </c>
      <c r="U485" s="4">
        <v>113</v>
      </c>
      <c r="V485" s="4">
        <v>37</v>
      </c>
      <c r="W485" s="4">
        <v>182</v>
      </c>
      <c r="X485" s="4">
        <v>296</v>
      </c>
      <c r="Y485" s="4">
        <v>294</v>
      </c>
      <c r="Z485" s="4">
        <v>226</v>
      </c>
      <c r="AA485" s="4">
        <v>38</v>
      </c>
      <c r="AB485" s="4">
        <v>202</v>
      </c>
      <c r="AC485" s="4">
        <v>236</v>
      </c>
      <c r="AD485" s="4">
        <v>84</v>
      </c>
      <c r="AE485" s="4">
        <v>402</v>
      </c>
      <c r="AF485" s="4">
        <v>49</v>
      </c>
      <c r="AG485" s="4">
        <v>211</v>
      </c>
      <c r="AH485" s="4">
        <v>121</v>
      </c>
      <c r="AI485" s="4">
        <v>421</v>
      </c>
      <c r="AJ485" s="4">
        <v>338</v>
      </c>
      <c r="AK485" s="4">
        <v>49</v>
      </c>
      <c r="AL485" s="4">
        <v>270</v>
      </c>
      <c r="AM485" s="4">
        <v>111</v>
      </c>
      <c r="AN485" s="4">
        <v>1873</v>
      </c>
      <c r="AO485" s="4">
        <v>293</v>
      </c>
      <c r="AP485" s="4">
        <v>20</v>
      </c>
      <c r="AQ485" s="4">
        <v>112</v>
      </c>
      <c r="AR485" s="4">
        <v>45</v>
      </c>
      <c r="AS485" s="4">
        <v>189</v>
      </c>
      <c r="AT485" s="4">
        <v>1170</v>
      </c>
      <c r="AU485" s="4">
        <v>328</v>
      </c>
      <c r="AV485" s="4">
        <v>25</v>
      </c>
      <c r="AW485" s="4">
        <v>349</v>
      </c>
      <c r="AX485" s="4">
        <v>0</v>
      </c>
      <c r="AY485" s="4">
        <v>23</v>
      </c>
      <c r="AZ485" s="4">
        <v>188</v>
      </c>
      <c r="BA485" s="4">
        <v>51</v>
      </c>
      <c r="BB485" s="4">
        <v>46</v>
      </c>
      <c r="BC485" s="4">
        <v>0</v>
      </c>
      <c r="BD485" s="4">
        <v>0</v>
      </c>
      <c r="BE485" s="4">
        <v>0</v>
      </c>
      <c r="BF485" s="4">
        <v>0</v>
      </c>
      <c r="BG485" s="4">
        <v>0</v>
      </c>
      <c r="BH485" s="4">
        <v>0</v>
      </c>
      <c r="BI485" s="4">
        <v>0</v>
      </c>
      <c r="BJ485" s="4">
        <v>0</v>
      </c>
      <c r="BK485" s="4">
        <v>0</v>
      </c>
      <c r="BL485" s="4">
        <v>0</v>
      </c>
      <c r="BM485" s="4">
        <v>0</v>
      </c>
      <c r="BN485" s="4">
        <v>0</v>
      </c>
      <c r="BO485" s="4">
        <v>234</v>
      </c>
      <c r="BP485" s="4">
        <v>0</v>
      </c>
      <c r="BQ485" s="4">
        <f t="shared" si="831"/>
        <v>1819</v>
      </c>
      <c r="BR485" s="27">
        <v>19145</v>
      </c>
      <c r="BS485" s="4">
        <f t="shared" si="938"/>
        <v>19145</v>
      </c>
      <c r="BT485" s="3">
        <v>0</v>
      </c>
      <c r="BU485" s="29">
        <v>44804</v>
      </c>
      <c r="BW485" s="4">
        <f t="shared" ref="BW485" si="1047">SUM(BR474:BR485)</f>
        <v>184475</v>
      </c>
      <c r="BX485" s="22">
        <f t="shared" ref="BX485" si="1048">(BW485/BW473)-1</f>
        <v>7.9198769137167391E-2</v>
      </c>
      <c r="BY485" s="202">
        <v>13225</v>
      </c>
      <c r="BZ485" s="202">
        <f t="shared" ref="BZ485" si="1049">BR485-BY485</f>
        <v>5920</v>
      </c>
      <c r="CA485" s="202">
        <f t="shared" ref="CA485" si="1050">SUM(BZ474:BZ485)</f>
        <v>55347</v>
      </c>
      <c r="CD485" s="4">
        <f t="shared" ref="CD485" si="1051">SUM(H474:H485)</f>
        <v>39321</v>
      </c>
      <c r="CE485" s="4">
        <f t="shared" ref="CE485" si="1052">SUM(AN474:AN485)</f>
        <v>19865</v>
      </c>
      <c r="CF485" s="4">
        <f t="shared" ref="CF485" si="1053">SUM(AT474:AT485)</f>
        <v>10868</v>
      </c>
      <c r="CG485" s="4">
        <f t="shared" ref="CG485" si="1054">SUM(F474:F485)</f>
        <v>7487</v>
      </c>
      <c r="CH485" s="4">
        <f t="shared" ref="CH485" si="1055">SUM(O474:O485)</f>
        <v>6071</v>
      </c>
      <c r="CZ485" s="70">
        <v>44774</v>
      </c>
      <c r="DA485" s="5">
        <f t="shared" ref="DA485" si="1056">AVERAGE(BS450:BS485)</f>
        <v>12954.222222222223</v>
      </c>
      <c r="DB485" s="5">
        <f t="shared" ref="DB485" si="1057">AVERAGE(BS474:BS485)</f>
        <v>15372.916666666666</v>
      </c>
      <c r="DC485" s="72">
        <f t="shared" ref="DC485" si="1058">BS485</f>
        <v>19145</v>
      </c>
    </row>
    <row r="486" spans="2:107" x14ac:dyDescent="0.3">
      <c r="B486" s="46">
        <v>44805</v>
      </c>
      <c r="C486" t="s">
        <v>439</v>
      </c>
      <c r="D486" s="4">
        <v>81</v>
      </c>
      <c r="E486" s="4">
        <v>214</v>
      </c>
      <c r="F486" s="4">
        <v>752</v>
      </c>
      <c r="G486" s="4">
        <v>79</v>
      </c>
      <c r="H486" s="4">
        <v>3408</v>
      </c>
      <c r="I486" s="4">
        <v>549</v>
      </c>
      <c r="J486" s="4">
        <v>73</v>
      </c>
      <c r="K486" s="4">
        <v>14</v>
      </c>
      <c r="L486" s="4">
        <v>731</v>
      </c>
      <c r="M486" s="4">
        <v>273</v>
      </c>
      <c r="N486" s="4">
        <v>226</v>
      </c>
      <c r="O486" s="4">
        <v>573</v>
      </c>
      <c r="P486" s="4">
        <v>382</v>
      </c>
      <c r="Q486" s="4">
        <v>165</v>
      </c>
      <c r="R486" s="4">
        <v>88</v>
      </c>
      <c r="S486" s="4">
        <v>94</v>
      </c>
      <c r="T486" s="4">
        <v>65</v>
      </c>
      <c r="U486" s="4">
        <v>81</v>
      </c>
      <c r="V486" s="4">
        <v>32</v>
      </c>
      <c r="W486" s="4">
        <v>165</v>
      </c>
      <c r="X486" s="4">
        <v>275</v>
      </c>
      <c r="Y486" s="4">
        <v>248</v>
      </c>
      <c r="Z486" s="4">
        <v>204</v>
      </c>
      <c r="AA486" s="4">
        <v>37</v>
      </c>
      <c r="AB486" s="4">
        <v>170</v>
      </c>
      <c r="AC486" s="4">
        <v>215</v>
      </c>
      <c r="AD486" s="4">
        <v>54</v>
      </c>
      <c r="AE486" s="4">
        <v>347</v>
      </c>
      <c r="AF486" s="4">
        <v>35</v>
      </c>
      <c r="AG486" s="4">
        <v>177</v>
      </c>
      <c r="AH486" s="4">
        <v>103</v>
      </c>
      <c r="AI486" s="4">
        <v>395</v>
      </c>
      <c r="AJ486" s="4">
        <v>253</v>
      </c>
      <c r="AK486" s="4">
        <v>48</v>
      </c>
      <c r="AL486" s="4">
        <v>232</v>
      </c>
      <c r="AM486" s="4">
        <v>100</v>
      </c>
      <c r="AN486" s="4">
        <v>1667</v>
      </c>
      <c r="AO486" s="4">
        <v>255</v>
      </c>
      <c r="AP486" s="4">
        <v>18</v>
      </c>
      <c r="AQ486" s="4">
        <v>93</v>
      </c>
      <c r="AR486" s="4">
        <v>60</v>
      </c>
      <c r="AS486" s="4">
        <v>151</v>
      </c>
      <c r="AT486" s="4">
        <v>1039</v>
      </c>
      <c r="AU486" s="4">
        <v>327</v>
      </c>
      <c r="AV486" s="4">
        <v>23</v>
      </c>
      <c r="AW486" s="4">
        <v>323</v>
      </c>
      <c r="AX486" s="4">
        <v>0</v>
      </c>
      <c r="AY486" s="4">
        <v>15</v>
      </c>
      <c r="AZ486" s="4">
        <v>159</v>
      </c>
      <c r="BA486" s="4">
        <v>45</v>
      </c>
      <c r="BB486" s="4">
        <v>40</v>
      </c>
      <c r="BC486" s="4">
        <v>0</v>
      </c>
      <c r="BD486" s="4">
        <v>0</v>
      </c>
      <c r="BE486" s="4">
        <v>0</v>
      </c>
      <c r="BF486" s="4">
        <v>0</v>
      </c>
      <c r="BG486" s="4">
        <v>0</v>
      </c>
      <c r="BH486" s="4">
        <v>0</v>
      </c>
      <c r="BI486" s="4">
        <v>0</v>
      </c>
      <c r="BJ486" s="4">
        <v>0</v>
      </c>
      <c r="BK486" s="4">
        <v>0</v>
      </c>
      <c r="BL486" s="4">
        <v>0</v>
      </c>
      <c r="BM486" s="4">
        <v>0</v>
      </c>
      <c r="BN486" s="4">
        <v>0</v>
      </c>
      <c r="BO486" s="4">
        <v>238</v>
      </c>
      <c r="BP486" s="4">
        <v>0</v>
      </c>
      <c r="BQ486" s="4">
        <f t="shared" si="831"/>
        <v>2026</v>
      </c>
      <c r="BR486" s="27">
        <v>17417</v>
      </c>
      <c r="BS486" s="4">
        <f t="shared" si="938"/>
        <v>17417</v>
      </c>
      <c r="BT486" s="3">
        <v>0</v>
      </c>
      <c r="BU486" s="29">
        <v>44834</v>
      </c>
      <c r="BW486" s="4">
        <f t="shared" ref="BW486" si="1059">SUM(BR475:BR486)</f>
        <v>183902</v>
      </c>
      <c r="BX486" s="22">
        <f t="shared" ref="BX486" si="1060">(BW486/BW474)-1</f>
        <v>5.0616423486934625E-2</v>
      </c>
      <c r="BY486" s="202">
        <v>12651</v>
      </c>
      <c r="BZ486" s="202">
        <f t="shared" ref="BZ486" si="1061">BR486-BY486</f>
        <v>4766</v>
      </c>
      <c r="CA486" s="202">
        <f t="shared" ref="CA486" si="1062">SUM(BZ475:BZ486)</f>
        <v>53146</v>
      </c>
      <c r="CD486" s="4">
        <f t="shared" ref="CD486" si="1063">SUM(H475:H486)</f>
        <v>38685</v>
      </c>
      <c r="CE486" s="4">
        <f t="shared" ref="CE486" si="1064">SUM(AN475:AN486)</f>
        <v>19666</v>
      </c>
      <c r="CF486" s="4">
        <f t="shared" ref="CF486" si="1065">SUM(AT475:AT486)</f>
        <v>10811</v>
      </c>
      <c r="CG486" s="4">
        <f t="shared" ref="CG486" si="1066">SUM(F475:F486)</f>
        <v>7536</v>
      </c>
      <c r="CH486" s="4">
        <f t="shared" ref="CH486" si="1067">SUM(O475:O486)</f>
        <v>6074</v>
      </c>
      <c r="CZ486" s="70">
        <v>44805</v>
      </c>
      <c r="DA486" s="5">
        <f t="shared" ref="DA486" si="1068">AVERAGE(BS451:BS486)</f>
        <v>13001.194444444445</v>
      </c>
      <c r="DB486" s="5">
        <f t="shared" ref="DB486" si="1069">AVERAGE(BS475:BS486)</f>
        <v>15325.166666666666</v>
      </c>
      <c r="DC486" s="72">
        <f t="shared" ref="DC486" si="1070">BS486</f>
        <v>17417</v>
      </c>
    </row>
    <row r="487" spans="2:107" x14ac:dyDescent="0.3">
      <c r="B487" s="46">
        <v>44835</v>
      </c>
      <c r="C487" t="s">
        <v>440</v>
      </c>
      <c r="D487" s="4">
        <v>74</v>
      </c>
      <c r="E487" s="4">
        <v>231</v>
      </c>
      <c r="F487" s="4">
        <v>655</v>
      </c>
      <c r="G487" s="4">
        <v>41</v>
      </c>
      <c r="H487" s="4">
        <v>2935</v>
      </c>
      <c r="I487" s="4">
        <v>483</v>
      </c>
      <c r="J487" s="4">
        <v>58</v>
      </c>
      <c r="K487" s="4">
        <v>15</v>
      </c>
      <c r="L487" s="4">
        <v>616</v>
      </c>
      <c r="M487" s="4">
        <v>242</v>
      </c>
      <c r="N487" s="4">
        <v>206</v>
      </c>
      <c r="O487" s="4">
        <v>549</v>
      </c>
      <c r="P487" s="4">
        <v>333</v>
      </c>
      <c r="Q487" s="4">
        <v>125</v>
      </c>
      <c r="R487" s="4">
        <v>99</v>
      </c>
      <c r="S487" s="4">
        <v>79</v>
      </c>
      <c r="T487" s="4">
        <v>62</v>
      </c>
      <c r="U487" s="4">
        <v>82</v>
      </c>
      <c r="V487" s="4">
        <v>33</v>
      </c>
      <c r="W487" s="4">
        <v>163</v>
      </c>
      <c r="X487" s="4">
        <v>191</v>
      </c>
      <c r="Y487" s="4">
        <v>208</v>
      </c>
      <c r="Z487" s="4">
        <v>181</v>
      </c>
      <c r="AA487" s="4">
        <v>29</v>
      </c>
      <c r="AB487" s="4">
        <v>168</v>
      </c>
      <c r="AC487" s="4">
        <v>192</v>
      </c>
      <c r="AD487" s="4">
        <v>50</v>
      </c>
      <c r="AE487" s="4">
        <v>321</v>
      </c>
      <c r="AF487" s="4">
        <v>34</v>
      </c>
      <c r="AG487" s="4">
        <v>177</v>
      </c>
      <c r="AH487" s="4">
        <v>95</v>
      </c>
      <c r="AI487" s="4">
        <v>327</v>
      </c>
      <c r="AJ487" s="4">
        <v>229</v>
      </c>
      <c r="AK487" s="4">
        <v>45</v>
      </c>
      <c r="AL487" s="4">
        <v>207</v>
      </c>
      <c r="AM487" s="4">
        <v>112</v>
      </c>
      <c r="AN487" s="4">
        <v>1661</v>
      </c>
      <c r="AO487" s="4">
        <v>244</v>
      </c>
      <c r="AP487" s="4">
        <v>25</v>
      </c>
      <c r="AQ487" s="4">
        <v>89</v>
      </c>
      <c r="AR487" s="4">
        <v>55</v>
      </c>
      <c r="AS487" s="4">
        <v>155</v>
      </c>
      <c r="AT487" s="4">
        <v>982</v>
      </c>
      <c r="AU487" s="4">
        <v>290</v>
      </c>
      <c r="AV487" s="4">
        <v>17</v>
      </c>
      <c r="AW487" s="4">
        <v>273</v>
      </c>
      <c r="AX487" s="4">
        <v>0</v>
      </c>
      <c r="AY487" s="4">
        <v>10</v>
      </c>
      <c r="AZ487" s="4">
        <v>148</v>
      </c>
      <c r="BA487" s="4">
        <v>55</v>
      </c>
      <c r="BB487" s="4">
        <v>48</v>
      </c>
      <c r="BC487" s="4">
        <v>0</v>
      </c>
      <c r="BD487" s="4">
        <v>0</v>
      </c>
      <c r="BE487" s="4">
        <v>0</v>
      </c>
      <c r="BF487" s="4">
        <v>0</v>
      </c>
      <c r="BG487" s="4">
        <v>0</v>
      </c>
      <c r="BH487" s="4">
        <v>0</v>
      </c>
      <c r="BI487" s="4">
        <v>0</v>
      </c>
      <c r="BJ487" s="4">
        <v>0</v>
      </c>
      <c r="BK487" s="4">
        <v>0</v>
      </c>
      <c r="BL487" s="4">
        <v>0</v>
      </c>
      <c r="BM487" s="4">
        <v>0</v>
      </c>
      <c r="BN487" s="4">
        <v>0</v>
      </c>
      <c r="BO487" s="4">
        <v>198</v>
      </c>
      <c r="BP487" s="4">
        <v>0</v>
      </c>
      <c r="BQ487" s="4">
        <f t="shared" si="831"/>
        <v>1909</v>
      </c>
      <c r="BR487" s="27">
        <v>15806</v>
      </c>
      <c r="BS487" s="4">
        <f t="shared" si="938"/>
        <v>15806</v>
      </c>
      <c r="BT487" s="3">
        <v>0</v>
      </c>
      <c r="BU487" s="29">
        <v>44865</v>
      </c>
      <c r="BW487" s="4">
        <f t="shared" ref="BW487" si="1071">SUM(BR476:BR487)</f>
        <v>181994</v>
      </c>
      <c r="BX487" s="22">
        <f t="shared" ref="BX487" si="1072">(BW487/BW475)-1</f>
        <v>2.9983700819486536E-2</v>
      </c>
      <c r="BY487" s="202">
        <v>13952</v>
      </c>
      <c r="BZ487" s="202">
        <f t="shared" ref="BZ487" si="1073">BR487-BY487</f>
        <v>1854</v>
      </c>
      <c r="CA487" s="202">
        <f t="shared" ref="CA487" si="1074">SUM(BZ476:BZ487)</f>
        <v>51722</v>
      </c>
      <c r="CD487" s="4">
        <f t="shared" ref="CD487" si="1075">SUM(H476:H487)</f>
        <v>37700</v>
      </c>
      <c r="CE487" s="4">
        <f t="shared" ref="CE487" si="1076">SUM(AN476:AN487)</f>
        <v>19450</v>
      </c>
      <c r="CF487" s="4">
        <f t="shared" ref="CF487" si="1077">SUM(AT476:AT487)</f>
        <v>10764</v>
      </c>
      <c r="CG487" s="4">
        <f t="shared" ref="CG487" si="1078">SUM(F476:F487)</f>
        <v>7469</v>
      </c>
      <c r="CH487" s="4">
        <f t="shared" ref="CH487" si="1079">SUM(O476:O487)</f>
        <v>6042</v>
      </c>
      <c r="CZ487" s="70">
        <v>44835</v>
      </c>
      <c r="DA487" s="5">
        <f t="shared" ref="DA487:DA488" si="1080">AVERAGE(BS452:BS487)</f>
        <v>13007.111111111111</v>
      </c>
      <c r="DB487" s="5">
        <f t="shared" ref="DB487:DB488" si="1081">AVERAGE(BS476:BS487)</f>
        <v>15166.166666666666</v>
      </c>
      <c r="DC487" s="72">
        <f t="shared" ref="DC487:DC488" si="1082">BS487</f>
        <v>15806</v>
      </c>
    </row>
    <row r="488" spans="2:107" x14ac:dyDescent="0.3">
      <c r="B488" s="46">
        <v>44866</v>
      </c>
      <c r="C488" t="s">
        <v>441</v>
      </c>
      <c r="D488" s="4">
        <v>54</v>
      </c>
      <c r="E488" s="4">
        <v>179</v>
      </c>
      <c r="F488" s="4">
        <v>535</v>
      </c>
      <c r="G488" s="4">
        <v>55</v>
      </c>
      <c r="H488" s="4">
        <v>2450</v>
      </c>
      <c r="I488" s="4">
        <v>415</v>
      </c>
      <c r="J488" s="4">
        <v>51</v>
      </c>
      <c r="K488" s="4">
        <v>16</v>
      </c>
      <c r="L488" s="4">
        <v>534</v>
      </c>
      <c r="M488" s="4">
        <v>194</v>
      </c>
      <c r="N488" s="4">
        <v>202</v>
      </c>
      <c r="O488" s="4">
        <v>436</v>
      </c>
      <c r="P488" s="4">
        <v>226</v>
      </c>
      <c r="Q488" s="4">
        <v>106</v>
      </c>
      <c r="R488" s="4">
        <v>52</v>
      </c>
      <c r="S488" s="4">
        <v>89</v>
      </c>
      <c r="T488" s="4">
        <v>34</v>
      </c>
      <c r="U488" s="4">
        <v>79</v>
      </c>
      <c r="V488" s="4">
        <v>24</v>
      </c>
      <c r="W488" s="4">
        <v>139</v>
      </c>
      <c r="X488" s="4">
        <v>155</v>
      </c>
      <c r="Y488" s="4">
        <v>150</v>
      </c>
      <c r="Z488" s="4">
        <v>153</v>
      </c>
      <c r="AA488" s="4">
        <v>26</v>
      </c>
      <c r="AB488" s="4">
        <v>108</v>
      </c>
      <c r="AC488" s="4">
        <v>133</v>
      </c>
      <c r="AD488" s="4">
        <v>67</v>
      </c>
      <c r="AE488" s="4">
        <v>278</v>
      </c>
      <c r="AF488" s="4">
        <v>20</v>
      </c>
      <c r="AG488" s="4">
        <v>147</v>
      </c>
      <c r="AH488" s="4">
        <v>87</v>
      </c>
      <c r="AI488" s="4">
        <v>277</v>
      </c>
      <c r="AJ488" s="4">
        <v>174</v>
      </c>
      <c r="AK488" s="4">
        <v>23</v>
      </c>
      <c r="AL488" s="4">
        <v>150</v>
      </c>
      <c r="AM488" s="4">
        <v>87</v>
      </c>
      <c r="AN488" s="4">
        <v>1369</v>
      </c>
      <c r="AO488" s="4">
        <v>169</v>
      </c>
      <c r="AP488" s="4">
        <v>19</v>
      </c>
      <c r="AQ488" s="4">
        <v>68</v>
      </c>
      <c r="AR488" s="4">
        <v>43</v>
      </c>
      <c r="AS488" s="4">
        <v>118</v>
      </c>
      <c r="AT488" s="4">
        <v>758</v>
      </c>
      <c r="AU488" s="4">
        <v>224</v>
      </c>
      <c r="AV488" s="4">
        <v>9</v>
      </c>
      <c r="AW488" s="4">
        <v>189</v>
      </c>
      <c r="AX488" s="4">
        <v>0</v>
      </c>
      <c r="AY488" s="4">
        <v>12</v>
      </c>
      <c r="AZ488" s="4">
        <v>112</v>
      </c>
      <c r="BA488" s="4">
        <v>41</v>
      </c>
      <c r="BB488" s="4">
        <v>19</v>
      </c>
      <c r="BC488" s="4">
        <v>0</v>
      </c>
      <c r="BD488" s="4">
        <v>0</v>
      </c>
      <c r="BE488" s="4">
        <v>0</v>
      </c>
      <c r="BF488" s="4">
        <v>0</v>
      </c>
      <c r="BG488" s="4">
        <v>0</v>
      </c>
      <c r="BH488" s="4">
        <v>0</v>
      </c>
      <c r="BI488" s="4">
        <v>0</v>
      </c>
      <c r="BJ488" s="4">
        <v>0</v>
      </c>
      <c r="BK488" s="4">
        <v>0</v>
      </c>
      <c r="BL488" s="4">
        <v>0</v>
      </c>
      <c r="BM488" s="4">
        <v>0</v>
      </c>
      <c r="BN488" s="4">
        <v>0</v>
      </c>
      <c r="BO488" s="4">
        <v>174</v>
      </c>
      <c r="BP488" s="4">
        <v>0</v>
      </c>
      <c r="BQ488" s="4">
        <f t="shared" si="831"/>
        <v>1814</v>
      </c>
      <c r="BR488" s="27">
        <v>13043</v>
      </c>
      <c r="BS488" s="4">
        <f t="shared" si="938"/>
        <v>13043</v>
      </c>
      <c r="BT488" s="3">
        <v>0</v>
      </c>
      <c r="BU488" s="29">
        <v>44895</v>
      </c>
      <c r="BW488" s="4">
        <f t="shared" ref="BW488" si="1083">SUM(BR477:BR488)</f>
        <v>181207</v>
      </c>
      <c r="BX488" s="22">
        <f t="shared" ref="BX488" si="1084">(BW488/BW476)-1</f>
        <v>1.4159628827437265E-2</v>
      </c>
      <c r="BY488" s="202">
        <v>8831</v>
      </c>
      <c r="BZ488" s="202">
        <f t="shared" ref="BZ488" si="1085">BR488-BY488</f>
        <v>4212</v>
      </c>
      <c r="CA488" s="202">
        <f t="shared" ref="CA488" si="1086">SUM(BZ477:BZ488)</f>
        <v>51629</v>
      </c>
      <c r="CD488" s="4">
        <f t="shared" ref="CD488" si="1087">SUM(H477:H488)</f>
        <v>37133</v>
      </c>
      <c r="CE488" s="4">
        <f t="shared" ref="CE488" si="1088">SUM(AN477:AN488)</f>
        <v>19198</v>
      </c>
      <c r="CF488" s="4">
        <f t="shared" ref="CF488" si="1089">SUM(AT477:AT488)</f>
        <v>10701</v>
      </c>
      <c r="CG488" s="4">
        <f t="shared" ref="CG488" si="1090">SUM(F477:F488)</f>
        <v>7425</v>
      </c>
      <c r="CH488" s="4">
        <f t="shared" ref="CH488" si="1091">SUM(O477:O488)</f>
        <v>6042</v>
      </c>
      <c r="CZ488" s="70">
        <v>44866</v>
      </c>
      <c r="DA488" s="5">
        <f t="shared" si="1080"/>
        <v>13038.111111111111</v>
      </c>
      <c r="DB488" s="5">
        <f t="shared" si="1081"/>
        <v>15100.583333333334</v>
      </c>
      <c r="DC488" s="72">
        <f t="shared" si="1082"/>
        <v>13043</v>
      </c>
    </row>
    <row r="489" spans="2:107" x14ac:dyDescent="0.3">
      <c r="B489" s="46">
        <v>44896</v>
      </c>
      <c r="C489" t="s">
        <v>442</v>
      </c>
      <c r="D489" s="4">
        <v>61</v>
      </c>
      <c r="E489" s="4">
        <v>131</v>
      </c>
      <c r="F489" s="4">
        <v>415</v>
      </c>
      <c r="G489" s="4">
        <v>47</v>
      </c>
      <c r="H489" s="4">
        <v>2270</v>
      </c>
      <c r="I489" s="4">
        <v>376</v>
      </c>
      <c r="J489" s="4">
        <v>43</v>
      </c>
      <c r="K489" s="4">
        <v>11</v>
      </c>
      <c r="L489" s="4">
        <v>442</v>
      </c>
      <c r="M489" s="4">
        <v>208</v>
      </c>
      <c r="N489" s="4">
        <v>186</v>
      </c>
      <c r="O489" s="4">
        <v>372</v>
      </c>
      <c r="P489" s="4">
        <v>211</v>
      </c>
      <c r="Q489" s="4">
        <v>73</v>
      </c>
      <c r="R489" s="4">
        <v>67</v>
      </c>
      <c r="S489" s="4">
        <v>62</v>
      </c>
      <c r="T489" s="4">
        <v>55</v>
      </c>
      <c r="U489" s="4">
        <v>66</v>
      </c>
      <c r="V489" s="4">
        <v>26</v>
      </c>
      <c r="W489" s="4">
        <v>150</v>
      </c>
      <c r="X489" s="4">
        <v>141</v>
      </c>
      <c r="Y489" s="4">
        <v>145</v>
      </c>
      <c r="Z489" s="4">
        <v>114</v>
      </c>
      <c r="AA489" s="4">
        <v>28</v>
      </c>
      <c r="AB489" s="4">
        <v>122</v>
      </c>
      <c r="AC489" s="4">
        <v>158</v>
      </c>
      <c r="AD489" s="4">
        <v>43</v>
      </c>
      <c r="AE489" s="4">
        <v>219</v>
      </c>
      <c r="AF489" s="4">
        <v>26</v>
      </c>
      <c r="AG489" s="4">
        <v>120</v>
      </c>
      <c r="AH489" s="4">
        <v>82</v>
      </c>
      <c r="AI489" s="4">
        <v>209</v>
      </c>
      <c r="AJ489" s="4">
        <v>145</v>
      </c>
      <c r="AK489" s="4">
        <v>19</v>
      </c>
      <c r="AL489" s="4">
        <v>139</v>
      </c>
      <c r="AM489" s="4">
        <v>75</v>
      </c>
      <c r="AN489" s="4">
        <v>1201</v>
      </c>
      <c r="AO489" s="4">
        <v>143</v>
      </c>
      <c r="AP489" s="4">
        <v>11</v>
      </c>
      <c r="AQ489" s="4">
        <v>59</v>
      </c>
      <c r="AR489" s="4">
        <v>41</v>
      </c>
      <c r="AS489" s="4">
        <v>99</v>
      </c>
      <c r="AT489" s="4">
        <v>667</v>
      </c>
      <c r="AU489" s="4">
        <v>200</v>
      </c>
      <c r="AV489" s="4">
        <v>12</v>
      </c>
      <c r="AW489" s="4">
        <v>192</v>
      </c>
      <c r="AX489" s="4">
        <v>0</v>
      </c>
      <c r="AY489" s="4">
        <v>16</v>
      </c>
      <c r="AZ489" s="4">
        <v>97</v>
      </c>
      <c r="BA489" s="4">
        <v>26</v>
      </c>
      <c r="BB489" s="4">
        <v>39</v>
      </c>
      <c r="BC489" s="4">
        <v>0</v>
      </c>
      <c r="BD489" s="4">
        <v>0</v>
      </c>
      <c r="BE489" s="4">
        <v>0</v>
      </c>
      <c r="BF489" s="4">
        <v>0</v>
      </c>
      <c r="BG489" s="4">
        <v>0</v>
      </c>
      <c r="BH489" s="4">
        <v>0</v>
      </c>
      <c r="BI489" s="4">
        <v>0</v>
      </c>
      <c r="BJ489" s="4">
        <v>0</v>
      </c>
      <c r="BK489" s="4">
        <v>0</v>
      </c>
      <c r="BL489" s="4">
        <v>0</v>
      </c>
      <c r="BM489" s="4">
        <v>0</v>
      </c>
      <c r="BN489" s="4">
        <v>0</v>
      </c>
      <c r="BO489" s="4">
        <v>153</v>
      </c>
      <c r="BP489" s="4">
        <v>0</v>
      </c>
      <c r="BQ489" s="4">
        <f t="shared" si="831"/>
        <v>1815</v>
      </c>
      <c r="BR489" s="27">
        <v>11828</v>
      </c>
      <c r="BS489" s="4">
        <f t="shared" si="938"/>
        <v>11828</v>
      </c>
      <c r="BT489" s="3">
        <v>0</v>
      </c>
      <c r="BU489" s="29">
        <v>44926</v>
      </c>
      <c r="BW489" s="4">
        <f t="shared" ref="BW489" si="1092">SUM(BR478:BR489)</f>
        <v>178793</v>
      </c>
      <c r="BX489" s="22">
        <f t="shared" ref="BX489" si="1093">(BW489/BW477)-1</f>
        <v>-3.9442677199570397E-3</v>
      </c>
      <c r="BY489" s="202">
        <v>7846</v>
      </c>
      <c r="BZ489" s="202">
        <f t="shared" ref="BZ489" si="1094">BR489-BY489</f>
        <v>3982</v>
      </c>
      <c r="CA489" s="202">
        <f t="shared" ref="CA489" si="1095">SUM(BZ478:BZ489)</f>
        <v>50571</v>
      </c>
      <c r="CD489" s="4">
        <f t="shared" ref="CD489" si="1096">SUM(H478:H489)</f>
        <v>36232</v>
      </c>
      <c r="CE489" s="4">
        <f t="shared" ref="CE489" si="1097">SUM(AN478:AN489)</f>
        <v>18659</v>
      </c>
      <c r="CF489" s="4">
        <f t="shared" ref="CF489" si="1098">SUM(AT478:AT489)</f>
        <v>10527</v>
      </c>
      <c r="CG489" s="4">
        <f t="shared" ref="CG489" si="1099">SUM(F478:F489)</f>
        <v>7261</v>
      </c>
      <c r="CH489" s="4">
        <f t="shared" ref="CH489" si="1100">SUM(O478:O489)</f>
        <v>5898</v>
      </c>
      <c r="CZ489" s="70">
        <v>44896</v>
      </c>
      <c r="DA489" s="5">
        <f t="shared" ref="DA489" si="1101">AVERAGE(BS454:BS489)</f>
        <v>13054.222222222223</v>
      </c>
      <c r="DB489" s="5">
        <f t="shared" ref="DB489" si="1102">AVERAGE(BS478:BS489)</f>
        <v>14899.416666666666</v>
      </c>
      <c r="DC489" s="72">
        <f t="shared" ref="DC489" si="1103">BS489</f>
        <v>11828</v>
      </c>
    </row>
    <row r="490" spans="2:107" x14ac:dyDescent="0.3">
      <c r="B490" s="46">
        <v>44927</v>
      </c>
      <c r="C490" t="s">
        <v>443</v>
      </c>
      <c r="D490" s="4">
        <v>60</v>
      </c>
      <c r="E490" s="4">
        <v>168</v>
      </c>
      <c r="F490" s="4">
        <v>546</v>
      </c>
      <c r="G490" s="4">
        <v>55</v>
      </c>
      <c r="H490" s="4">
        <v>2552</v>
      </c>
      <c r="I490" s="4">
        <v>405</v>
      </c>
      <c r="J490" s="4">
        <v>57</v>
      </c>
      <c r="K490" s="4">
        <v>17</v>
      </c>
      <c r="L490" s="4">
        <v>541</v>
      </c>
      <c r="M490" s="4">
        <v>265</v>
      </c>
      <c r="N490" s="4">
        <v>188</v>
      </c>
      <c r="O490" s="4">
        <v>454</v>
      </c>
      <c r="P490" s="4">
        <v>253</v>
      </c>
      <c r="Q490" s="4">
        <v>104</v>
      </c>
      <c r="R490" s="4">
        <v>78</v>
      </c>
      <c r="S490" s="4">
        <v>77</v>
      </c>
      <c r="T490" s="4">
        <v>40</v>
      </c>
      <c r="U490" s="4">
        <v>78</v>
      </c>
      <c r="V490" s="4">
        <v>31</v>
      </c>
      <c r="W490" s="4">
        <v>137</v>
      </c>
      <c r="X490" s="4">
        <v>165</v>
      </c>
      <c r="Y490" s="4">
        <v>148</v>
      </c>
      <c r="Z490" s="4">
        <v>130</v>
      </c>
      <c r="AA490" s="4">
        <v>31</v>
      </c>
      <c r="AB490" s="4">
        <v>129</v>
      </c>
      <c r="AC490" s="4">
        <v>173</v>
      </c>
      <c r="AD490" s="4">
        <v>37</v>
      </c>
      <c r="AE490" s="4">
        <v>274</v>
      </c>
      <c r="AF490" s="4">
        <v>27</v>
      </c>
      <c r="AG490" s="4">
        <v>118</v>
      </c>
      <c r="AH490" s="4">
        <v>101</v>
      </c>
      <c r="AI490" s="4">
        <v>230</v>
      </c>
      <c r="AJ490" s="4">
        <v>200</v>
      </c>
      <c r="AK490" s="4">
        <v>29</v>
      </c>
      <c r="AL490" s="4">
        <v>171</v>
      </c>
      <c r="AM490" s="4">
        <v>86</v>
      </c>
      <c r="AN490" s="4">
        <v>1416</v>
      </c>
      <c r="AO490" s="4">
        <v>167</v>
      </c>
      <c r="AP490" s="4">
        <v>14</v>
      </c>
      <c r="AQ490" s="4">
        <v>84</v>
      </c>
      <c r="AR490" s="4">
        <v>47</v>
      </c>
      <c r="AS490" s="4">
        <v>132</v>
      </c>
      <c r="AT490" s="4">
        <v>845</v>
      </c>
      <c r="AU490" s="4">
        <v>226</v>
      </c>
      <c r="AV490" s="4">
        <v>15</v>
      </c>
      <c r="AW490" s="4">
        <v>200</v>
      </c>
      <c r="AX490" s="4">
        <v>0</v>
      </c>
      <c r="AY490" s="4">
        <v>12</v>
      </c>
      <c r="AZ490" s="4">
        <v>106</v>
      </c>
      <c r="BA490" s="4">
        <v>50</v>
      </c>
      <c r="BB490" s="4">
        <v>32</v>
      </c>
      <c r="BC490" s="4">
        <v>0</v>
      </c>
      <c r="BD490" s="4">
        <v>0</v>
      </c>
      <c r="BE490" s="4">
        <v>0</v>
      </c>
      <c r="BF490" s="4">
        <v>0</v>
      </c>
      <c r="BG490" s="4">
        <v>0</v>
      </c>
      <c r="BH490" s="4">
        <v>0</v>
      </c>
      <c r="BI490" s="4">
        <v>0</v>
      </c>
      <c r="BJ490" s="4">
        <v>0</v>
      </c>
      <c r="BK490" s="4">
        <v>0</v>
      </c>
      <c r="BL490" s="4">
        <v>0</v>
      </c>
      <c r="BM490" s="4">
        <v>0</v>
      </c>
      <c r="BN490" s="4">
        <v>0</v>
      </c>
      <c r="BO490" s="4">
        <v>165</v>
      </c>
      <c r="BP490" s="4">
        <v>0</v>
      </c>
      <c r="BQ490" s="4">
        <f t="shared" si="831"/>
        <v>2062</v>
      </c>
      <c r="BR490" s="27">
        <v>13728</v>
      </c>
      <c r="BS490" s="4">
        <f t="shared" si="938"/>
        <v>13728</v>
      </c>
      <c r="BT490" s="3">
        <v>0</v>
      </c>
      <c r="BU490" s="29">
        <v>44957</v>
      </c>
      <c r="BW490" s="4">
        <f t="shared" ref="BW490:BW497" si="1104">SUM(BR479:BR490)</f>
        <v>178782</v>
      </c>
      <c r="BX490" s="22">
        <f t="shared" ref="BX490:BX491" si="1105">(BW490/BW478)-1</f>
        <v>-1.6735872404784802E-2</v>
      </c>
      <c r="BY490" s="202">
        <v>12924</v>
      </c>
      <c r="BZ490" s="202">
        <f t="shared" ref="BZ490:BZ491" si="1106">BR490-BY490</f>
        <v>804</v>
      </c>
      <c r="CA490" s="202">
        <f t="shared" ref="CA490:CA491" si="1107">SUM(BZ479:BZ490)</f>
        <v>46821</v>
      </c>
      <c r="CD490" s="4">
        <f t="shared" ref="CD490:CD491" si="1108">SUM(H479:H490)</f>
        <v>35674</v>
      </c>
      <c r="CE490" s="4">
        <f t="shared" ref="CE490:CE491" si="1109">SUM(AN479:AN490)</f>
        <v>18528</v>
      </c>
      <c r="CF490" s="4">
        <f t="shared" ref="CF490:CF491" si="1110">SUM(AT479:AT490)</f>
        <v>10578</v>
      </c>
      <c r="CG490" s="4">
        <f t="shared" ref="CG490:CG491" si="1111">SUM(F479:F490)</f>
        <v>7263</v>
      </c>
      <c r="CH490" s="4">
        <f t="shared" ref="CH490:CH491" si="1112">SUM(O479:O490)</f>
        <v>5879</v>
      </c>
      <c r="CZ490" s="70">
        <v>44927</v>
      </c>
      <c r="DA490" s="5">
        <f t="shared" ref="DA490:DA491" si="1113">AVERAGE(BS455:BS490)</f>
        <v>13074.361111111111</v>
      </c>
      <c r="DB490" s="5">
        <f t="shared" ref="DB490:DB491" si="1114">AVERAGE(BS479:BS490)</f>
        <v>14898.5</v>
      </c>
      <c r="DC490" s="72">
        <f t="shared" ref="DC490:DC491" si="1115">BS490</f>
        <v>13728</v>
      </c>
    </row>
    <row r="491" spans="2:107" x14ac:dyDescent="0.3">
      <c r="B491" s="46">
        <v>44958</v>
      </c>
      <c r="C491" t="s">
        <v>444</v>
      </c>
      <c r="D491" s="4">
        <v>66</v>
      </c>
      <c r="E491" s="4">
        <v>148</v>
      </c>
      <c r="F491" s="4">
        <v>460</v>
      </c>
      <c r="G491" s="4">
        <v>39</v>
      </c>
      <c r="H491" s="4">
        <v>2149</v>
      </c>
      <c r="I491" s="4">
        <v>329</v>
      </c>
      <c r="J491" s="4">
        <v>42</v>
      </c>
      <c r="K491" s="4">
        <v>4</v>
      </c>
      <c r="L491" s="4">
        <v>493</v>
      </c>
      <c r="M491" s="4">
        <v>202</v>
      </c>
      <c r="N491" s="4">
        <v>152</v>
      </c>
      <c r="O491" s="4">
        <v>396</v>
      </c>
      <c r="P491" s="4">
        <v>201</v>
      </c>
      <c r="Q491" s="4">
        <v>78</v>
      </c>
      <c r="R491" s="4">
        <v>45</v>
      </c>
      <c r="S491" s="4">
        <v>73</v>
      </c>
      <c r="T491" s="4">
        <v>29</v>
      </c>
      <c r="U491" s="4">
        <v>54</v>
      </c>
      <c r="V491" s="4">
        <v>24</v>
      </c>
      <c r="W491" s="4">
        <v>110</v>
      </c>
      <c r="X491" s="4">
        <v>117</v>
      </c>
      <c r="Y491" s="4">
        <v>132</v>
      </c>
      <c r="Z491" s="4">
        <v>93</v>
      </c>
      <c r="AA491" s="4">
        <v>29</v>
      </c>
      <c r="AB491" s="4">
        <v>128</v>
      </c>
      <c r="AC491" s="4">
        <v>157</v>
      </c>
      <c r="AD491" s="4">
        <v>34</v>
      </c>
      <c r="AE491" s="4">
        <v>241</v>
      </c>
      <c r="AF491" s="4">
        <v>18</v>
      </c>
      <c r="AG491" s="4">
        <v>89</v>
      </c>
      <c r="AH491" s="4">
        <v>81</v>
      </c>
      <c r="AI491" s="4">
        <v>231</v>
      </c>
      <c r="AJ491" s="4">
        <v>174</v>
      </c>
      <c r="AK491" s="4">
        <v>24</v>
      </c>
      <c r="AL491" s="4">
        <v>132</v>
      </c>
      <c r="AM491" s="4">
        <v>84</v>
      </c>
      <c r="AN491" s="4">
        <v>1231</v>
      </c>
      <c r="AO491" s="4">
        <v>154</v>
      </c>
      <c r="AP491" s="4">
        <v>17</v>
      </c>
      <c r="AQ491" s="4">
        <v>80</v>
      </c>
      <c r="AR491" s="4">
        <v>26</v>
      </c>
      <c r="AS491" s="4">
        <v>90</v>
      </c>
      <c r="AT491" s="4">
        <v>775</v>
      </c>
      <c r="AU491" s="4">
        <v>179</v>
      </c>
      <c r="AV491" s="4">
        <v>12</v>
      </c>
      <c r="AW491" s="4">
        <v>203</v>
      </c>
      <c r="AX491" s="4">
        <v>0</v>
      </c>
      <c r="AY491" s="4">
        <v>11</v>
      </c>
      <c r="AZ491" s="4">
        <v>80</v>
      </c>
      <c r="BA491" s="4">
        <v>37</v>
      </c>
      <c r="BB491" s="4">
        <v>22</v>
      </c>
      <c r="BC491" s="4">
        <v>0</v>
      </c>
      <c r="BD491" s="4">
        <v>0</v>
      </c>
      <c r="BE491" s="4">
        <v>0</v>
      </c>
      <c r="BF491" s="4">
        <v>0</v>
      </c>
      <c r="BG491" s="4">
        <v>0</v>
      </c>
      <c r="BH491" s="4">
        <v>0</v>
      </c>
      <c r="BI491" s="4">
        <v>0</v>
      </c>
      <c r="BJ491" s="4">
        <v>0</v>
      </c>
      <c r="BK491" s="4">
        <v>0</v>
      </c>
      <c r="BL491" s="4">
        <v>0</v>
      </c>
      <c r="BM491" s="4">
        <v>0</v>
      </c>
      <c r="BN491" s="4">
        <v>0</v>
      </c>
      <c r="BO491" s="4">
        <v>138</v>
      </c>
      <c r="BP491" s="4">
        <v>0</v>
      </c>
      <c r="BQ491" s="4">
        <f t="shared" si="831"/>
        <v>1731</v>
      </c>
      <c r="BR491" s="27">
        <v>11644</v>
      </c>
      <c r="BS491" s="4">
        <f t="shared" si="938"/>
        <v>11644</v>
      </c>
      <c r="BT491" s="3">
        <v>0</v>
      </c>
      <c r="BU491" s="29">
        <v>44985</v>
      </c>
      <c r="BW491" s="4">
        <f t="shared" si="1104"/>
        <v>177647</v>
      </c>
      <c r="BX491" s="22">
        <f t="shared" si="1105"/>
        <v>-3.0618035774700125E-2</v>
      </c>
      <c r="BY491" s="202">
        <v>18852</v>
      </c>
      <c r="BZ491" s="202">
        <f t="shared" si="1106"/>
        <v>-7208</v>
      </c>
      <c r="CA491" s="202">
        <f t="shared" si="1107"/>
        <v>35590</v>
      </c>
      <c r="CD491" s="4">
        <f t="shared" si="1108"/>
        <v>35072</v>
      </c>
      <c r="CE491" s="4">
        <f t="shared" si="1109"/>
        <v>18344</v>
      </c>
      <c r="CF491" s="4">
        <f t="shared" si="1110"/>
        <v>10642</v>
      </c>
      <c r="CG491" s="4">
        <f t="shared" si="1111"/>
        <v>7211</v>
      </c>
      <c r="CH491" s="4">
        <f t="shared" si="1112"/>
        <v>5827</v>
      </c>
      <c r="CZ491" s="70">
        <v>44958</v>
      </c>
      <c r="DA491" s="5">
        <f t="shared" si="1113"/>
        <v>13038.777777777777</v>
      </c>
      <c r="DB491" s="5">
        <f t="shared" si="1114"/>
        <v>14803.916666666666</v>
      </c>
      <c r="DC491" s="72">
        <f t="shared" si="1115"/>
        <v>11644</v>
      </c>
    </row>
    <row r="492" spans="2:107" x14ac:dyDescent="0.3">
      <c r="B492" s="46">
        <v>44986</v>
      </c>
      <c r="C492" t="s">
        <v>445</v>
      </c>
      <c r="D492" s="4">
        <v>87</v>
      </c>
      <c r="E492" s="4">
        <v>178</v>
      </c>
      <c r="F492" s="4">
        <v>576</v>
      </c>
      <c r="G492" s="4">
        <v>56</v>
      </c>
      <c r="H492" s="4">
        <v>2658</v>
      </c>
      <c r="I492" s="4">
        <v>413</v>
      </c>
      <c r="J492" s="4">
        <v>51</v>
      </c>
      <c r="K492" s="4">
        <v>17</v>
      </c>
      <c r="L492" s="4">
        <v>607</v>
      </c>
      <c r="M492" s="4">
        <v>225</v>
      </c>
      <c r="N492" s="4">
        <v>228</v>
      </c>
      <c r="O492" s="4">
        <v>483</v>
      </c>
      <c r="P492" s="4">
        <v>244</v>
      </c>
      <c r="Q492" s="4">
        <v>125</v>
      </c>
      <c r="R492" s="4">
        <v>59</v>
      </c>
      <c r="S492" s="4">
        <v>91</v>
      </c>
      <c r="T492" s="4">
        <v>54</v>
      </c>
      <c r="U492" s="4">
        <v>87</v>
      </c>
      <c r="V492" s="4">
        <v>18</v>
      </c>
      <c r="W492" s="4">
        <v>116</v>
      </c>
      <c r="X492" s="4">
        <v>108</v>
      </c>
      <c r="Y492" s="4">
        <v>158</v>
      </c>
      <c r="Z492" s="4">
        <v>134</v>
      </c>
      <c r="AA492" s="4">
        <v>30</v>
      </c>
      <c r="AB492" s="4">
        <v>154</v>
      </c>
      <c r="AC492" s="4">
        <v>220</v>
      </c>
      <c r="AD492" s="4">
        <v>34</v>
      </c>
      <c r="AE492" s="4">
        <v>254</v>
      </c>
      <c r="AF492" s="4">
        <v>33</v>
      </c>
      <c r="AG492" s="4">
        <v>129</v>
      </c>
      <c r="AH492" s="4">
        <v>93</v>
      </c>
      <c r="AI492" s="4">
        <v>268</v>
      </c>
      <c r="AJ492" s="4">
        <v>211</v>
      </c>
      <c r="AK492" s="4">
        <v>36</v>
      </c>
      <c r="AL492" s="4">
        <v>166</v>
      </c>
      <c r="AM492" s="4">
        <v>63</v>
      </c>
      <c r="AN492" s="4">
        <v>1588</v>
      </c>
      <c r="AO492" s="4">
        <v>176</v>
      </c>
      <c r="AP492" s="4">
        <v>17</v>
      </c>
      <c r="AQ492" s="4">
        <v>102</v>
      </c>
      <c r="AR492" s="4">
        <v>36</v>
      </c>
      <c r="AS492" s="4">
        <v>115</v>
      </c>
      <c r="AT492" s="4">
        <v>873</v>
      </c>
      <c r="AU492" s="4">
        <v>262</v>
      </c>
      <c r="AV492" s="4">
        <v>13</v>
      </c>
      <c r="AW492" s="4">
        <v>193</v>
      </c>
      <c r="AX492" s="4">
        <v>0</v>
      </c>
      <c r="AY492" s="4">
        <v>13</v>
      </c>
      <c r="AZ492" s="4">
        <v>123</v>
      </c>
      <c r="BA492" s="4">
        <v>40</v>
      </c>
      <c r="BB492" s="4">
        <v>32</v>
      </c>
      <c r="BC492" s="4">
        <v>0</v>
      </c>
      <c r="BD492" s="4">
        <v>0</v>
      </c>
      <c r="BE492" s="4">
        <v>0</v>
      </c>
      <c r="BF492" s="4">
        <v>0</v>
      </c>
      <c r="BG492" s="4">
        <v>0</v>
      </c>
      <c r="BH492" s="4">
        <v>0</v>
      </c>
      <c r="BI492" s="4">
        <v>0</v>
      </c>
      <c r="BJ492" s="4">
        <v>0</v>
      </c>
      <c r="BK492" s="4">
        <v>0</v>
      </c>
      <c r="BL492" s="4">
        <v>0</v>
      </c>
      <c r="BM492" s="4">
        <v>0</v>
      </c>
      <c r="BN492" s="4">
        <v>0</v>
      </c>
      <c r="BO492" s="4">
        <v>181</v>
      </c>
      <c r="BP492" s="4">
        <v>0</v>
      </c>
      <c r="BQ492" s="4">
        <f t="shared" ref="BQ492:BQ493" si="1116">BR492-SUM(D492:BB492,BO492:BP492)</f>
        <v>1920</v>
      </c>
      <c r="BR492" s="27">
        <v>14148</v>
      </c>
      <c r="BS492" s="4">
        <f t="shared" si="938"/>
        <v>14148</v>
      </c>
      <c r="BT492" s="3">
        <v>0</v>
      </c>
      <c r="BU492" s="29">
        <v>45016</v>
      </c>
      <c r="BW492" s="4">
        <f t="shared" si="1104"/>
        <v>176386</v>
      </c>
      <c r="BX492" s="22">
        <f t="shared" ref="BX492" si="1117">(BW492/BW480)-1</f>
        <v>-4.4589368317282219E-2</v>
      </c>
      <c r="BY492" s="202">
        <v>9605</v>
      </c>
      <c r="BZ492" s="202">
        <f t="shared" ref="BZ492" si="1118">BR492-BY492</f>
        <v>4543</v>
      </c>
      <c r="CA492" s="202">
        <f t="shared" ref="CA492" si="1119">SUM(BZ481:BZ492)</f>
        <v>35988</v>
      </c>
      <c r="CD492" s="4">
        <f t="shared" ref="CD492" si="1120">SUM(H481:H492)</f>
        <v>34396</v>
      </c>
      <c r="CE492" s="4">
        <f t="shared" ref="CE492" si="1121">SUM(AN481:AN492)</f>
        <v>18133</v>
      </c>
      <c r="CF492" s="4">
        <f t="shared" ref="CF492" si="1122">SUM(AT481:AT492)</f>
        <v>10609</v>
      </c>
      <c r="CG492" s="4">
        <f t="shared" ref="CG492" si="1123">SUM(F481:F492)</f>
        <v>7183</v>
      </c>
      <c r="CH492" s="4">
        <f t="shared" ref="CH492" si="1124">SUM(O481:O492)</f>
        <v>5713</v>
      </c>
      <c r="CZ492" s="70">
        <v>44986</v>
      </c>
      <c r="DA492" s="5">
        <f t="shared" ref="DA492" si="1125">AVERAGE(BS457:BS492)</f>
        <v>13227.222222222223</v>
      </c>
      <c r="DB492" s="5">
        <f t="shared" ref="DB492" si="1126">AVERAGE(BS481:BS492)</f>
        <v>14698.833333333334</v>
      </c>
      <c r="DC492" s="72">
        <f t="shared" ref="DC492" si="1127">BS492</f>
        <v>14148</v>
      </c>
    </row>
    <row r="493" spans="2:107" x14ac:dyDescent="0.3">
      <c r="B493" s="46">
        <v>45017</v>
      </c>
      <c r="C493" t="s">
        <v>446</v>
      </c>
      <c r="D493" s="4">
        <v>64</v>
      </c>
      <c r="E493" s="4">
        <v>153</v>
      </c>
      <c r="F493" s="4">
        <v>489</v>
      </c>
      <c r="G493" s="4">
        <v>52</v>
      </c>
      <c r="H493" s="4">
        <v>2119</v>
      </c>
      <c r="I493" s="4">
        <v>395</v>
      </c>
      <c r="J493" s="4">
        <v>30</v>
      </c>
      <c r="K493" s="4">
        <v>14</v>
      </c>
      <c r="L493" s="4">
        <v>551</v>
      </c>
      <c r="M493" s="4">
        <v>182</v>
      </c>
      <c r="N493" s="4">
        <v>174</v>
      </c>
      <c r="O493" s="4">
        <v>416</v>
      </c>
      <c r="P493" s="4">
        <v>214</v>
      </c>
      <c r="Q493" s="4">
        <v>95</v>
      </c>
      <c r="R493" s="4">
        <v>51</v>
      </c>
      <c r="S493" s="4">
        <v>83</v>
      </c>
      <c r="T493" s="4">
        <v>42</v>
      </c>
      <c r="U493" s="4">
        <v>66</v>
      </c>
      <c r="V493" s="4">
        <v>22</v>
      </c>
      <c r="W493" s="4">
        <v>117</v>
      </c>
      <c r="X493" s="4">
        <v>105</v>
      </c>
      <c r="Y493" s="4">
        <v>125</v>
      </c>
      <c r="Z493" s="4">
        <v>139</v>
      </c>
      <c r="AA493" s="4">
        <v>31</v>
      </c>
      <c r="AB493" s="4">
        <v>104</v>
      </c>
      <c r="AC493" s="4">
        <v>151</v>
      </c>
      <c r="AD493" s="4">
        <v>48</v>
      </c>
      <c r="AE493" s="4">
        <v>231</v>
      </c>
      <c r="AF493" s="4">
        <v>23</v>
      </c>
      <c r="AG493" s="4">
        <v>110</v>
      </c>
      <c r="AH493" s="4">
        <v>82</v>
      </c>
      <c r="AI493" s="4">
        <v>225</v>
      </c>
      <c r="AJ493" s="4">
        <v>173</v>
      </c>
      <c r="AK493" s="4">
        <v>28</v>
      </c>
      <c r="AL493" s="4">
        <v>137</v>
      </c>
      <c r="AM493" s="4">
        <v>71</v>
      </c>
      <c r="AN493" s="4">
        <v>1333</v>
      </c>
      <c r="AO493" s="4">
        <v>146</v>
      </c>
      <c r="AP493" s="4">
        <v>13</v>
      </c>
      <c r="AQ493" s="4">
        <v>77</v>
      </c>
      <c r="AR493" s="4">
        <v>28</v>
      </c>
      <c r="AS493" s="4">
        <v>109</v>
      </c>
      <c r="AT493" s="4">
        <v>738</v>
      </c>
      <c r="AU493" s="4">
        <v>201</v>
      </c>
      <c r="AV493" s="4">
        <v>8</v>
      </c>
      <c r="AW493" s="4">
        <v>180</v>
      </c>
      <c r="AX493" s="4">
        <v>0</v>
      </c>
      <c r="AY493" s="4">
        <v>13</v>
      </c>
      <c r="AZ493" s="4">
        <v>114</v>
      </c>
      <c r="BA493" s="4">
        <v>34</v>
      </c>
      <c r="BB493" s="4">
        <v>27</v>
      </c>
      <c r="BC493" s="4">
        <v>0</v>
      </c>
      <c r="BD493" s="4">
        <v>0</v>
      </c>
      <c r="BE493" s="4">
        <v>0</v>
      </c>
      <c r="BF493" s="4">
        <v>0</v>
      </c>
      <c r="BG493" s="4">
        <v>0</v>
      </c>
      <c r="BH493" s="4">
        <v>0</v>
      </c>
      <c r="BI493" s="4">
        <v>0</v>
      </c>
      <c r="BJ493" s="4">
        <v>0</v>
      </c>
      <c r="BK493" s="4">
        <v>0</v>
      </c>
      <c r="BL493" s="4">
        <v>0</v>
      </c>
      <c r="BM493" s="4">
        <v>0</v>
      </c>
      <c r="BN493" s="4">
        <v>0</v>
      </c>
      <c r="BO493" s="4">
        <v>147</v>
      </c>
      <c r="BP493" s="4">
        <v>0</v>
      </c>
      <c r="BQ493" s="4">
        <f t="shared" si="1116"/>
        <v>1705</v>
      </c>
      <c r="BR493" s="27">
        <v>11985</v>
      </c>
      <c r="BS493" s="4">
        <f t="shared" si="938"/>
        <v>11985</v>
      </c>
      <c r="BT493" s="3">
        <v>0</v>
      </c>
      <c r="BU493" s="29">
        <v>45046</v>
      </c>
      <c r="BW493" s="4">
        <f t="shared" si="1104"/>
        <v>174729</v>
      </c>
      <c r="BX493" s="22">
        <f t="shared" ref="BX493" si="1128">(BW493/BW481)-1</f>
        <v>-4.8886832507756828E-2</v>
      </c>
      <c r="BY493" s="202">
        <v>8183</v>
      </c>
      <c r="BZ493" s="202">
        <f t="shared" ref="BZ493" si="1129">BR493-BY493</f>
        <v>3802</v>
      </c>
      <c r="CA493" s="202">
        <f t="shared" ref="CA493" si="1130">SUM(BZ482:BZ493)</f>
        <v>35864</v>
      </c>
      <c r="CD493" s="4">
        <f t="shared" ref="CD493" si="1131">SUM(H482:H493)</f>
        <v>33708</v>
      </c>
      <c r="CE493" s="4">
        <f t="shared" ref="CE493" si="1132">SUM(AN482:AN493)</f>
        <v>17931</v>
      </c>
      <c r="CF493" s="4">
        <f t="shared" ref="CF493" si="1133">SUM(AT482:AT493)</f>
        <v>10559</v>
      </c>
      <c r="CG493" s="4">
        <f t="shared" ref="CG493" si="1134">SUM(F482:F493)</f>
        <v>7074</v>
      </c>
      <c r="CH493" s="4">
        <f t="shared" ref="CH493" si="1135">SUM(O482:O493)</f>
        <v>5706</v>
      </c>
      <c r="CZ493" s="70">
        <v>45017</v>
      </c>
      <c r="DA493" s="5">
        <f t="shared" ref="DA493" si="1136">AVERAGE(BS458:BS493)</f>
        <v>13560.138888888889</v>
      </c>
      <c r="DB493" s="5">
        <f t="shared" ref="DB493" si="1137">AVERAGE(BS482:BS493)</f>
        <v>14560.75</v>
      </c>
      <c r="DC493" s="72">
        <f t="shared" ref="DC493" si="1138">BS493</f>
        <v>11985</v>
      </c>
    </row>
    <row r="494" spans="2:107" x14ac:dyDescent="0.3">
      <c r="B494" s="46">
        <v>45047</v>
      </c>
      <c r="C494" t="s">
        <v>447</v>
      </c>
      <c r="D494" s="4">
        <v>70</v>
      </c>
      <c r="E494" s="4">
        <v>161</v>
      </c>
      <c r="F494" s="4">
        <v>577</v>
      </c>
      <c r="G494" s="4">
        <v>47</v>
      </c>
      <c r="H494" s="4">
        <v>2336</v>
      </c>
      <c r="I494" s="4">
        <v>418</v>
      </c>
      <c r="J494" s="4">
        <v>42</v>
      </c>
      <c r="K494" s="4">
        <v>10</v>
      </c>
      <c r="L494" s="4">
        <v>667</v>
      </c>
      <c r="M494" s="4">
        <v>193</v>
      </c>
      <c r="N494" s="4">
        <v>171</v>
      </c>
      <c r="O494" s="4">
        <v>446</v>
      </c>
      <c r="P494" s="4">
        <v>212</v>
      </c>
      <c r="Q494" s="4">
        <v>94</v>
      </c>
      <c r="R494" s="4">
        <v>66</v>
      </c>
      <c r="S494" s="4">
        <v>82</v>
      </c>
      <c r="T494" s="4">
        <v>55</v>
      </c>
      <c r="U494" s="4">
        <v>74</v>
      </c>
      <c r="V494" s="4">
        <v>24</v>
      </c>
      <c r="W494" s="4">
        <v>118</v>
      </c>
      <c r="X494" s="4">
        <v>104</v>
      </c>
      <c r="Y494" s="4">
        <v>178</v>
      </c>
      <c r="Z494" s="4">
        <v>150</v>
      </c>
      <c r="AA494" s="4">
        <v>23</v>
      </c>
      <c r="AB494" s="4">
        <v>137</v>
      </c>
      <c r="AC494" s="4">
        <v>163</v>
      </c>
      <c r="AD494" s="4">
        <v>56</v>
      </c>
      <c r="AE494" s="4">
        <v>262</v>
      </c>
      <c r="AF494" s="4">
        <v>25</v>
      </c>
      <c r="AG494" s="4">
        <v>125</v>
      </c>
      <c r="AH494" s="4">
        <v>85</v>
      </c>
      <c r="AI494" s="4">
        <v>251</v>
      </c>
      <c r="AJ494" s="4">
        <v>207</v>
      </c>
      <c r="AK494" s="4">
        <v>38</v>
      </c>
      <c r="AL494" s="4">
        <v>143</v>
      </c>
      <c r="AM494" s="4">
        <v>79</v>
      </c>
      <c r="AN494" s="4">
        <v>1406</v>
      </c>
      <c r="AO494" s="4">
        <v>151</v>
      </c>
      <c r="AP494" s="4">
        <v>14</v>
      </c>
      <c r="AQ494" s="4">
        <v>76</v>
      </c>
      <c r="AR494" s="4">
        <v>40</v>
      </c>
      <c r="AS494" s="4">
        <v>122</v>
      </c>
      <c r="AT494" s="4">
        <v>834</v>
      </c>
      <c r="AU494" s="4">
        <v>200</v>
      </c>
      <c r="AV494" s="4">
        <v>16</v>
      </c>
      <c r="AW494" s="4">
        <v>187</v>
      </c>
      <c r="AX494" s="4">
        <v>0</v>
      </c>
      <c r="AY494" s="4">
        <v>14</v>
      </c>
      <c r="AZ494" s="4">
        <v>114</v>
      </c>
      <c r="BA494" s="4">
        <v>33</v>
      </c>
      <c r="BB494" s="4">
        <v>29</v>
      </c>
      <c r="BC494" s="4">
        <v>0</v>
      </c>
      <c r="BD494" s="4">
        <v>0</v>
      </c>
      <c r="BE494" s="4">
        <v>0</v>
      </c>
      <c r="BF494" s="4">
        <v>0</v>
      </c>
      <c r="BG494" s="4">
        <v>0</v>
      </c>
      <c r="BH494" s="4">
        <v>0</v>
      </c>
      <c r="BI494" s="4">
        <v>0</v>
      </c>
      <c r="BJ494" s="4">
        <v>0</v>
      </c>
      <c r="BK494" s="4">
        <v>0</v>
      </c>
      <c r="BL494" s="4">
        <v>0</v>
      </c>
      <c r="BM494" s="4">
        <v>0</v>
      </c>
      <c r="BN494" s="4">
        <v>0</v>
      </c>
      <c r="BO494" s="4">
        <v>136</v>
      </c>
      <c r="BP494" s="4">
        <v>0</v>
      </c>
      <c r="BQ494" s="4">
        <f t="shared" ref="BQ494" si="1139">BR494-SUM(D494:BB494,BO494:BP494)</f>
        <v>1823</v>
      </c>
      <c r="BR494" s="27">
        <v>13084</v>
      </c>
      <c r="BS494" s="4">
        <f t="shared" si="938"/>
        <v>13084</v>
      </c>
      <c r="BT494" s="3">
        <v>0</v>
      </c>
      <c r="BU494" s="29">
        <v>45077</v>
      </c>
      <c r="BW494" s="4">
        <f t="shared" si="1104"/>
        <v>174390</v>
      </c>
      <c r="BX494" s="22">
        <f t="shared" ref="BX494" si="1140">(BW494/BW482)-1</f>
        <v>-5.1114351630174526E-2</v>
      </c>
      <c r="BY494" s="202">
        <v>9263</v>
      </c>
      <c r="BZ494" s="202">
        <f t="shared" ref="BZ494" si="1141">BR494-BY494</f>
        <v>3821</v>
      </c>
      <c r="CA494" s="202">
        <f t="shared" ref="CA494" si="1142">SUM(BZ483:BZ494)</f>
        <v>35673</v>
      </c>
      <c r="CD494" s="4">
        <f t="shared" ref="CD494" si="1143">SUM(H483:H494)</f>
        <v>33245</v>
      </c>
      <c r="CE494" s="4">
        <f t="shared" ref="CE494" si="1144">SUM(AN483:AN494)</f>
        <v>17904</v>
      </c>
      <c r="CF494" s="4">
        <f t="shared" ref="CF494" si="1145">SUM(AT483:AT494)</f>
        <v>10624</v>
      </c>
      <c r="CG494" s="4">
        <f t="shared" ref="CG494" si="1146">SUM(F483:F494)</f>
        <v>7091</v>
      </c>
      <c r="CH494" s="4">
        <f t="shared" ref="CH494" si="1147">SUM(O483:O494)</f>
        <v>5712</v>
      </c>
      <c r="CZ494" s="70">
        <v>45047</v>
      </c>
      <c r="DA494" s="5">
        <f t="shared" ref="DA494" si="1148">AVERAGE(BS459:BS494)</f>
        <v>13922.944444444445</v>
      </c>
      <c r="DB494" s="5">
        <f t="shared" ref="DB494" si="1149">AVERAGE(BS483:BS494)</f>
        <v>14532.5</v>
      </c>
      <c r="DC494" s="72">
        <f t="shared" ref="DC494:DC495" si="1150">BS494</f>
        <v>13084</v>
      </c>
    </row>
    <row r="495" spans="2:107" x14ac:dyDescent="0.3">
      <c r="B495" s="46">
        <v>45078</v>
      </c>
      <c r="C495" t="s">
        <v>448</v>
      </c>
      <c r="D495" s="4">
        <v>88</v>
      </c>
      <c r="E495" s="4">
        <v>168</v>
      </c>
      <c r="F495" s="4">
        <v>646</v>
      </c>
      <c r="G495" s="4">
        <v>66</v>
      </c>
      <c r="H495" s="4">
        <v>2629</v>
      </c>
      <c r="I495" s="4">
        <v>429</v>
      </c>
      <c r="J495" s="4">
        <v>56</v>
      </c>
      <c r="K495" s="4">
        <v>19</v>
      </c>
      <c r="L495" s="4">
        <v>665</v>
      </c>
      <c r="M495" s="4">
        <v>250</v>
      </c>
      <c r="N495" s="4">
        <v>195</v>
      </c>
      <c r="O495" s="4">
        <v>524</v>
      </c>
      <c r="P495" s="4">
        <v>271</v>
      </c>
      <c r="Q495" s="4">
        <v>133</v>
      </c>
      <c r="R495" s="4">
        <v>83</v>
      </c>
      <c r="S495" s="4">
        <v>103</v>
      </c>
      <c r="T495" s="4">
        <v>52</v>
      </c>
      <c r="U495" s="4">
        <v>77</v>
      </c>
      <c r="V495" s="4">
        <v>24</v>
      </c>
      <c r="W495" s="4">
        <v>167</v>
      </c>
      <c r="X495" s="4">
        <v>137</v>
      </c>
      <c r="Y495" s="4">
        <v>187</v>
      </c>
      <c r="Z495" s="4">
        <v>134</v>
      </c>
      <c r="AA495" s="4">
        <v>27</v>
      </c>
      <c r="AB495" s="4">
        <v>148</v>
      </c>
      <c r="AC495" s="4">
        <v>205</v>
      </c>
      <c r="AD495" s="4">
        <v>56</v>
      </c>
      <c r="AE495" s="4">
        <v>284</v>
      </c>
      <c r="AF495" s="4">
        <v>40</v>
      </c>
      <c r="AG495" s="4">
        <v>137</v>
      </c>
      <c r="AH495" s="4">
        <v>86</v>
      </c>
      <c r="AI495" s="4">
        <v>310</v>
      </c>
      <c r="AJ495" s="4">
        <v>251</v>
      </c>
      <c r="AK495" s="4">
        <v>31</v>
      </c>
      <c r="AL495" s="4">
        <v>211</v>
      </c>
      <c r="AM495" s="4">
        <v>100</v>
      </c>
      <c r="AN495" s="4">
        <v>1497</v>
      </c>
      <c r="AO495" s="4">
        <v>219</v>
      </c>
      <c r="AP495" s="4">
        <v>17</v>
      </c>
      <c r="AQ495" s="4">
        <v>104</v>
      </c>
      <c r="AR495" s="4">
        <v>38</v>
      </c>
      <c r="AS495" s="4">
        <v>141</v>
      </c>
      <c r="AT495" s="4">
        <v>998</v>
      </c>
      <c r="AU495" s="4">
        <v>296</v>
      </c>
      <c r="AV495" s="4">
        <v>24</v>
      </c>
      <c r="AW495" s="4">
        <v>262</v>
      </c>
      <c r="AX495" s="4">
        <v>0</v>
      </c>
      <c r="AY495" s="4">
        <v>17</v>
      </c>
      <c r="AZ495" s="4">
        <v>111</v>
      </c>
      <c r="BA495" s="4">
        <v>46</v>
      </c>
      <c r="BB495" s="4">
        <v>48</v>
      </c>
      <c r="BC495" s="4">
        <v>0</v>
      </c>
      <c r="BD495" s="4">
        <v>0</v>
      </c>
      <c r="BE495" s="4">
        <v>0</v>
      </c>
      <c r="BF495" s="4">
        <v>0</v>
      </c>
      <c r="BG495" s="4">
        <v>0</v>
      </c>
      <c r="BH495" s="4">
        <v>0</v>
      </c>
      <c r="BI495" s="4">
        <v>0</v>
      </c>
      <c r="BJ495" s="4">
        <v>0</v>
      </c>
      <c r="BK495" s="4">
        <v>0</v>
      </c>
      <c r="BL495" s="4">
        <v>0</v>
      </c>
      <c r="BM495" s="4">
        <v>0</v>
      </c>
      <c r="BN495" s="4">
        <v>0</v>
      </c>
      <c r="BO495" s="4">
        <v>169</v>
      </c>
      <c r="BP495" s="4">
        <v>0</v>
      </c>
      <c r="BQ495" s="4">
        <f t="shared" ref="BQ495:BQ497" si="1151">BR495-SUM(D495:BP495)</f>
        <v>1879</v>
      </c>
      <c r="BR495" s="27">
        <v>14855</v>
      </c>
      <c r="BS495" s="4">
        <f t="shared" si="938"/>
        <v>14855</v>
      </c>
      <c r="BT495" s="3">
        <v>0</v>
      </c>
      <c r="BU495" s="29">
        <v>45107</v>
      </c>
      <c r="BW495" s="4">
        <f t="shared" si="1104"/>
        <v>173391</v>
      </c>
      <c r="BX495" s="22">
        <f t="shared" ref="BX495" si="1152">(BW495/BW483)-1</f>
        <v>-5.8174588948457617E-2</v>
      </c>
      <c r="BY495" s="202">
        <v>10207</v>
      </c>
      <c r="BZ495" s="202">
        <f t="shared" ref="BZ495" si="1153">BR495-BY495</f>
        <v>4648</v>
      </c>
      <c r="CA495" s="202">
        <f t="shared" ref="CA495" si="1154">SUM(BZ484:BZ495)</f>
        <v>37080</v>
      </c>
      <c r="CD495" s="4">
        <f t="shared" ref="CD495" si="1155">SUM(H484:H495)</f>
        <v>32727</v>
      </c>
      <c r="CE495" s="4">
        <f t="shared" ref="CE495" si="1156">SUM(AN484:AN495)</f>
        <v>17831</v>
      </c>
      <c r="CF495" s="4">
        <f t="shared" ref="CF495" si="1157">SUM(AT484:AT495)</f>
        <v>10663</v>
      </c>
      <c r="CG495" s="4">
        <f t="shared" ref="CG495" si="1158">SUM(F484:F495)</f>
        <v>7105</v>
      </c>
      <c r="CH495" s="4">
        <f t="shared" ref="CH495" si="1159">SUM(O484:O495)</f>
        <v>5726</v>
      </c>
      <c r="CZ495" s="70">
        <v>45078</v>
      </c>
      <c r="DA495" s="5">
        <f t="shared" ref="DA495" si="1160">AVERAGE(BS460:BS495)</f>
        <v>14298.472222222223</v>
      </c>
      <c r="DB495" s="5">
        <f t="shared" ref="DB495" si="1161">AVERAGE(BS484:BS495)</f>
        <v>14449.25</v>
      </c>
      <c r="DC495" s="72">
        <f t="shared" si="1150"/>
        <v>14855</v>
      </c>
    </row>
    <row r="496" spans="2:107" x14ac:dyDescent="0.3">
      <c r="B496" s="46">
        <v>45108</v>
      </c>
      <c r="C496" t="s">
        <v>462</v>
      </c>
      <c r="D496" s="4">
        <v>80</v>
      </c>
      <c r="E496" s="4">
        <v>170</v>
      </c>
      <c r="F496" s="4">
        <v>623</v>
      </c>
      <c r="G496" s="4">
        <v>50</v>
      </c>
      <c r="H496" s="4">
        <v>2798</v>
      </c>
      <c r="I496" s="4">
        <v>431</v>
      </c>
      <c r="J496" s="4">
        <v>67</v>
      </c>
      <c r="K496" s="4">
        <v>11</v>
      </c>
      <c r="L496" s="4">
        <v>637</v>
      </c>
      <c r="M496" s="4">
        <v>244</v>
      </c>
      <c r="N496" s="4">
        <v>225</v>
      </c>
      <c r="O496" s="4">
        <v>493</v>
      </c>
      <c r="P496" s="4">
        <v>333</v>
      </c>
      <c r="Q496" s="4">
        <v>141</v>
      </c>
      <c r="R496" s="4">
        <v>60</v>
      </c>
      <c r="S496" s="4">
        <v>104</v>
      </c>
      <c r="T496" s="4">
        <v>62</v>
      </c>
      <c r="U496" s="4">
        <v>92</v>
      </c>
      <c r="V496" s="4">
        <v>23</v>
      </c>
      <c r="W496" s="4">
        <v>147</v>
      </c>
      <c r="X496" s="4">
        <v>194</v>
      </c>
      <c r="Y496" s="4">
        <v>224</v>
      </c>
      <c r="Z496" s="4">
        <v>155</v>
      </c>
      <c r="AA496" s="4">
        <v>39</v>
      </c>
      <c r="AB496" s="4">
        <v>150</v>
      </c>
      <c r="AC496" s="4">
        <v>197</v>
      </c>
      <c r="AD496" s="4">
        <v>62</v>
      </c>
      <c r="AE496" s="4">
        <v>311</v>
      </c>
      <c r="AF496" s="4">
        <v>38</v>
      </c>
      <c r="AG496" s="4">
        <v>148</v>
      </c>
      <c r="AH496" s="4">
        <v>133</v>
      </c>
      <c r="AI496" s="4">
        <v>319</v>
      </c>
      <c r="AJ496" s="4">
        <v>282</v>
      </c>
      <c r="AK496" s="4">
        <v>43</v>
      </c>
      <c r="AL496" s="4">
        <v>197</v>
      </c>
      <c r="AM496" s="4">
        <v>93</v>
      </c>
      <c r="AN496" s="4">
        <v>1531</v>
      </c>
      <c r="AO496" s="4">
        <v>217</v>
      </c>
      <c r="AP496" s="4">
        <v>17</v>
      </c>
      <c r="AQ496" s="4">
        <v>97</v>
      </c>
      <c r="AR496" s="4">
        <v>35</v>
      </c>
      <c r="AS496" s="4">
        <v>176</v>
      </c>
      <c r="AT496" s="4">
        <v>1081</v>
      </c>
      <c r="AU496" s="4">
        <v>298</v>
      </c>
      <c r="AV496" s="4">
        <v>22</v>
      </c>
      <c r="AW496" s="4">
        <v>280</v>
      </c>
      <c r="AX496" s="4">
        <v>0</v>
      </c>
      <c r="AY496" s="4">
        <v>18</v>
      </c>
      <c r="AZ496" s="4">
        <v>159</v>
      </c>
      <c r="BA496" s="4">
        <v>33</v>
      </c>
      <c r="BB496" s="4">
        <v>38</v>
      </c>
      <c r="BO496" s="4">
        <v>151</v>
      </c>
      <c r="BP496" s="4">
        <v>0</v>
      </c>
      <c r="BQ496" s="4">
        <f t="shared" si="1151"/>
        <v>1776</v>
      </c>
      <c r="BR496" s="27">
        <v>15305</v>
      </c>
      <c r="BS496" s="4">
        <f t="shared" si="938"/>
        <v>15305</v>
      </c>
      <c r="BT496" s="3">
        <v>0</v>
      </c>
      <c r="BU496" s="29">
        <v>45138</v>
      </c>
      <c r="BW496" s="4">
        <f t="shared" si="1104"/>
        <v>171988</v>
      </c>
      <c r="BX496" s="22">
        <f t="shared" ref="BX496" si="1162">(BW496/BW484)-1</f>
        <v>-6.2444465038186237E-2</v>
      </c>
      <c r="BY496" s="202">
        <v>10542</v>
      </c>
      <c r="BZ496" s="202">
        <f t="shared" ref="BZ496" si="1163">BR496-BY496</f>
        <v>4763</v>
      </c>
      <c r="CA496" s="202">
        <f t="shared" ref="CA496" si="1164">SUM(BZ485:BZ496)</f>
        <v>35907</v>
      </c>
      <c r="CD496" s="4">
        <f t="shared" ref="CD496" si="1165">SUM(H485:H496)</f>
        <v>32148</v>
      </c>
      <c r="CE496" s="4">
        <f t="shared" ref="CE496" si="1166">SUM(AN485:AN496)</f>
        <v>17773</v>
      </c>
      <c r="CF496" s="4">
        <f t="shared" ref="CF496" si="1167">SUM(AT485:AT496)</f>
        <v>10760</v>
      </c>
      <c r="CG496" s="4">
        <f t="shared" ref="CG496" si="1168">SUM(F485:F496)</f>
        <v>7058</v>
      </c>
      <c r="CH496" s="4">
        <f t="shared" ref="CH496" si="1169">SUM(O485:O496)</f>
        <v>5719</v>
      </c>
      <c r="CZ496" s="70">
        <v>45108</v>
      </c>
      <c r="DA496" s="5">
        <f t="shared" ref="DA496:DA497" si="1170">AVERAGE(BS461:BS496)</f>
        <v>14479.527777777777</v>
      </c>
      <c r="DB496" s="5">
        <f t="shared" ref="DB496:DB497" si="1171">AVERAGE(BS485:BS496)</f>
        <v>14332.333333333334</v>
      </c>
      <c r="DC496" s="72">
        <f t="shared" ref="DC496:DC497" si="1172">BS496</f>
        <v>15305</v>
      </c>
    </row>
    <row r="497" spans="2:107" x14ac:dyDescent="0.3">
      <c r="B497" s="46">
        <v>45139</v>
      </c>
      <c r="C497" t="s">
        <v>438</v>
      </c>
      <c r="D497" s="4">
        <v>69</v>
      </c>
      <c r="E497" s="4">
        <v>209</v>
      </c>
      <c r="F497" s="4">
        <v>725</v>
      </c>
      <c r="G497" s="4">
        <v>60</v>
      </c>
      <c r="H497" s="4">
        <v>3157</v>
      </c>
      <c r="I497" s="4">
        <v>540</v>
      </c>
      <c r="J497" s="4">
        <v>81</v>
      </c>
      <c r="K497" s="4">
        <v>25</v>
      </c>
      <c r="L497" s="4">
        <v>721</v>
      </c>
      <c r="M497" s="4">
        <v>365</v>
      </c>
      <c r="N497" s="4">
        <v>249</v>
      </c>
      <c r="O497" s="4">
        <v>539</v>
      </c>
      <c r="P497" s="4">
        <v>362</v>
      </c>
      <c r="Q497" s="4">
        <v>150</v>
      </c>
      <c r="R497" s="4">
        <v>97</v>
      </c>
      <c r="S497" s="4">
        <v>111</v>
      </c>
      <c r="T497" s="4">
        <v>78</v>
      </c>
      <c r="U497" s="4">
        <v>100</v>
      </c>
      <c r="V497" s="4">
        <v>31</v>
      </c>
      <c r="W497" s="4">
        <v>199</v>
      </c>
      <c r="X497" s="4">
        <v>215</v>
      </c>
      <c r="Y497" s="4">
        <v>218</v>
      </c>
      <c r="Z497" s="4">
        <v>193</v>
      </c>
      <c r="AA497" s="4">
        <v>32</v>
      </c>
      <c r="AB497" s="4">
        <v>175</v>
      </c>
      <c r="AC497" s="4">
        <v>203</v>
      </c>
      <c r="AD497" s="4">
        <v>56</v>
      </c>
      <c r="AE497" s="4">
        <v>322</v>
      </c>
      <c r="AF497" s="4">
        <v>32</v>
      </c>
      <c r="AG497" s="4">
        <v>173</v>
      </c>
      <c r="AH497" s="4">
        <v>112</v>
      </c>
      <c r="AI497" s="4">
        <v>392</v>
      </c>
      <c r="AJ497" s="4">
        <v>269</v>
      </c>
      <c r="AK497" s="4">
        <v>38</v>
      </c>
      <c r="AL497" s="4">
        <v>222</v>
      </c>
      <c r="AM497" s="4">
        <v>125</v>
      </c>
      <c r="AN497" s="4">
        <v>1613</v>
      </c>
      <c r="AO497" s="4">
        <v>270</v>
      </c>
      <c r="AP497" s="4">
        <v>30</v>
      </c>
      <c r="AQ497" s="4">
        <v>144</v>
      </c>
      <c r="AR497" s="4">
        <v>36</v>
      </c>
      <c r="AS497" s="4">
        <v>175</v>
      </c>
      <c r="AT497" s="4">
        <v>1169</v>
      </c>
      <c r="AU497" s="4">
        <v>313</v>
      </c>
      <c r="AV497" s="4">
        <v>32</v>
      </c>
      <c r="AW497" s="4">
        <v>317</v>
      </c>
      <c r="AX497" s="4">
        <v>0</v>
      </c>
      <c r="AY497" s="4">
        <v>18</v>
      </c>
      <c r="AZ497" s="4">
        <v>174</v>
      </c>
      <c r="BA497" s="4">
        <v>52</v>
      </c>
      <c r="BB497" s="4">
        <v>47</v>
      </c>
      <c r="BC497" s="4">
        <v>0</v>
      </c>
      <c r="BD497" s="4">
        <v>0</v>
      </c>
      <c r="BE497" s="4">
        <v>0</v>
      </c>
      <c r="BF497" s="4">
        <v>0</v>
      </c>
      <c r="BG497" s="4">
        <v>0</v>
      </c>
      <c r="BH497" s="4">
        <v>0</v>
      </c>
      <c r="BI497" s="4">
        <v>0</v>
      </c>
      <c r="BJ497" s="4">
        <v>0</v>
      </c>
      <c r="BK497" s="4">
        <v>0</v>
      </c>
      <c r="BL497" s="4">
        <v>0</v>
      </c>
      <c r="BM497" s="4">
        <v>0</v>
      </c>
      <c r="BN497" s="4">
        <v>0</v>
      </c>
      <c r="BO497" s="4">
        <v>184</v>
      </c>
      <c r="BP497" s="4">
        <v>0</v>
      </c>
      <c r="BQ497" s="4">
        <f t="shared" si="1151"/>
        <v>2038</v>
      </c>
      <c r="BR497" s="27">
        <v>17257</v>
      </c>
      <c r="BS497" s="4">
        <f t="shared" si="938"/>
        <v>17257</v>
      </c>
      <c r="BT497" s="3">
        <v>0</v>
      </c>
      <c r="BU497" s="29">
        <v>45169</v>
      </c>
      <c r="BW497" s="4">
        <f t="shared" si="1104"/>
        <v>170100</v>
      </c>
      <c r="BX497" s="22">
        <f t="shared" ref="BX497:BX498" si="1173">(BW497/BW485)-1</f>
        <v>-7.7923837918417171E-2</v>
      </c>
      <c r="BY497" s="202">
        <v>13135</v>
      </c>
      <c r="BZ497" s="202">
        <f t="shared" ref="BZ497:BZ498" si="1174">BR497-BY497</f>
        <v>4122</v>
      </c>
      <c r="CA497" s="202">
        <f t="shared" ref="CA497:CA498" si="1175">SUM(BZ486:BZ497)</f>
        <v>34109</v>
      </c>
      <c r="CD497" s="4">
        <f t="shared" ref="CD497:CD498" si="1176">SUM(H486:H497)</f>
        <v>31461</v>
      </c>
      <c r="CE497" s="4">
        <f t="shared" ref="CE497:CE498" si="1177">SUM(AN486:AN497)</f>
        <v>17513</v>
      </c>
      <c r="CF497" s="4">
        <f t="shared" ref="CF497:CF498" si="1178">SUM(AT486:AT497)</f>
        <v>10759</v>
      </c>
      <c r="CG497" s="4">
        <f t="shared" ref="CG497:CG498" si="1179">SUM(F486:F497)</f>
        <v>6999</v>
      </c>
      <c r="CH497" s="4">
        <f t="shared" ref="CH497:CH498" si="1180">SUM(O486:O497)</f>
        <v>5681</v>
      </c>
      <c r="CZ497" s="70">
        <v>45139</v>
      </c>
      <c r="DA497" s="5">
        <f t="shared" si="1170"/>
        <v>14597.555555555555</v>
      </c>
      <c r="DB497" s="5">
        <f t="shared" si="1171"/>
        <v>14175</v>
      </c>
      <c r="DC497" s="72">
        <f t="shared" si="1172"/>
        <v>17257</v>
      </c>
    </row>
    <row r="498" spans="2:107" x14ac:dyDescent="0.3">
      <c r="B498" s="46">
        <v>45170</v>
      </c>
      <c r="C498" t="s">
        <v>439</v>
      </c>
      <c r="D498" s="4">
        <v>78</v>
      </c>
      <c r="E498" s="4">
        <v>175</v>
      </c>
      <c r="F498" s="4">
        <v>635</v>
      </c>
      <c r="G498" s="4">
        <v>58</v>
      </c>
      <c r="H498" s="4">
        <v>2741</v>
      </c>
      <c r="I498" s="4">
        <v>460</v>
      </c>
      <c r="J498" s="4">
        <v>67</v>
      </c>
      <c r="K498" s="4">
        <v>18</v>
      </c>
      <c r="L498" s="4">
        <v>626</v>
      </c>
      <c r="M498" s="4">
        <v>266</v>
      </c>
      <c r="N498" s="4">
        <v>221</v>
      </c>
      <c r="O498" s="4">
        <v>458</v>
      </c>
      <c r="P498" s="4">
        <v>295</v>
      </c>
      <c r="Q498" s="4">
        <v>117</v>
      </c>
      <c r="R498" s="4">
        <v>78</v>
      </c>
      <c r="S498" s="4">
        <v>80</v>
      </c>
      <c r="T498" s="4">
        <v>63</v>
      </c>
      <c r="U498" s="4">
        <v>77</v>
      </c>
      <c r="V498" s="4">
        <v>31</v>
      </c>
      <c r="W498" s="4">
        <v>153</v>
      </c>
      <c r="X498" s="4">
        <v>185</v>
      </c>
      <c r="Y498" s="4">
        <v>218</v>
      </c>
      <c r="Z498" s="4">
        <v>188</v>
      </c>
      <c r="AA498" s="4">
        <v>34</v>
      </c>
      <c r="AB498" s="4">
        <v>149</v>
      </c>
      <c r="AC498" s="4">
        <v>201</v>
      </c>
      <c r="AD498" s="4">
        <v>39</v>
      </c>
      <c r="AE498" s="4">
        <v>319</v>
      </c>
      <c r="AF498" s="4">
        <v>37</v>
      </c>
      <c r="AG498" s="4">
        <v>191</v>
      </c>
      <c r="AH498" s="4">
        <v>104</v>
      </c>
      <c r="AI498" s="4">
        <v>318</v>
      </c>
      <c r="AJ498" s="4">
        <v>244</v>
      </c>
      <c r="AK498" s="4">
        <v>46</v>
      </c>
      <c r="AL498" s="4">
        <v>180</v>
      </c>
      <c r="AM498" s="4">
        <v>92</v>
      </c>
      <c r="AN498" s="4">
        <v>1530</v>
      </c>
      <c r="AO498" s="4">
        <v>225</v>
      </c>
      <c r="AP498" s="4">
        <v>17</v>
      </c>
      <c r="AQ498" s="4">
        <v>91</v>
      </c>
      <c r="AR498" s="4">
        <v>39</v>
      </c>
      <c r="AS498" s="4">
        <v>156</v>
      </c>
      <c r="AT498" s="4">
        <v>1034</v>
      </c>
      <c r="AU498" s="4">
        <v>289</v>
      </c>
      <c r="AV498" s="4">
        <v>19</v>
      </c>
      <c r="AW498" s="4">
        <v>246</v>
      </c>
      <c r="AX498" s="4">
        <v>0</v>
      </c>
      <c r="AY498" s="4">
        <v>14</v>
      </c>
      <c r="AZ498" s="4">
        <v>138</v>
      </c>
      <c r="BA498" s="4">
        <v>44</v>
      </c>
      <c r="BB498" s="4">
        <v>54</v>
      </c>
      <c r="BC498" s="4">
        <v>0</v>
      </c>
      <c r="BD498" s="4">
        <v>0</v>
      </c>
      <c r="BE498" s="4">
        <v>0</v>
      </c>
      <c r="BF498" s="4">
        <v>0</v>
      </c>
      <c r="BG498" s="4">
        <v>0</v>
      </c>
      <c r="BH498" s="4">
        <v>0</v>
      </c>
      <c r="BI498" s="4">
        <v>0</v>
      </c>
      <c r="BJ498" s="4">
        <v>0</v>
      </c>
      <c r="BK498" s="4">
        <v>0</v>
      </c>
      <c r="BL498" s="4">
        <v>0</v>
      </c>
      <c r="BM498" s="4">
        <v>0</v>
      </c>
      <c r="BN498" s="4">
        <v>0</v>
      </c>
      <c r="BO498" s="4">
        <v>189</v>
      </c>
      <c r="BP498" s="4">
        <v>0</v>
      </c>
      <c r="BQ498" s="4">
        <f t="shared" ref="BQ498:BQ509" si="1181">BR498-SUM(D498:BP498)</f>
        <v>1943</v>
      </c>
      <c r="BR498" s="27">
        <v>15270</v>
      </c>
      <c r="BS498" s="4">
        <f t="shared" si="938"/>
        <v>15270</v>
      </c>
      <c r="BT498" s="3">
        <v>0</v>
      </c>
      <c r="BU498" s="29">
        <v>45199</v>
      </c>
      <c r="BW498" s="4">
        <f t="shared" ref="BW498" si="1182">SUM(BR487:BR498)</f>
        <v>167953</v>
      </c>
      <c r="BX498" s="22">
        <f t="shared" si="1173"/>
        <v>-8.6725538602081542E-2</v>
      </c>
      <c r="BY498" s="202">
        <v>12030</v>
      </c>
      <c r="BZ498" s="202">
        <f t="shared" si="1174"/>
        <v>3240</v>
      </c>
      <c r="CA498" s="202">
        <f t="shared" si="1175"/>
        <v>32583</v>
      </c>
      <c r="CD498" s="4">
        <f t="shared" si="1176"/>
        <v>30794</v>
      </c>
      <c r="CE498" s="4">
        <f t="shared" si="1177"/>
        <v>17376</v>
      </c>
      <c r="CF498" s="4">
        <f t="shared" si="1178"/>
        <v>10754</v>
      </c>
      <c r="CG498" s="4">
        <f t="shared" si="1179"/>
        <v>6882</v>
      </c>
      <c r="CH498" s="4">
        <f t="shared" si="1180"/>
        <v>5566</v>
      </c>
      <c r="CZ498" s="70">
        <v>45170</v>
      </c>
      <c r="DA498" s="5">
        <f t="shared" ref="DA498:DA499" si="1183">AVERAGE(BS463:BS498)</f>
        <v>14636.027777777777</v>
      </c>
      <c r="DB498" s="5">
        <f t="shared" ref="DB498:DB499" si="1184">AVERAGE(BS487:BS498)</f>
        <v>13996.083333333334</v>
      </c>
      <c r="DC498" s="72">
        <f t="shared" ref="DC498:DC499" si="1185">BS498</f>
        <v>15270</v>
      </c>
    </row>
    <row r="499" spans="2:107" x14ac:dyDescent="0.3">
      <c r="B499" s="46">
        <v>45200</v>
      </c>
      <c r="C499" t="s">
        <v>440</v>
      </c>
      <c r="D499" s="4">
        <v>61</v>
      </c>
      <c r="E499" s="4">
        <v>194</v>
      </c>
      <c r="F499" s="4">
        <v>548</v>
      </c>
      <c r="G499" s="4">
        <v>46</v>
      </c>
      <c r="H499" s="4">
        <v>2409</v>
      </c>
      <c r="I499" s="4">
        <v>426</v>
      </c>
      <c r="J499" s="4">
        <v>52</v>
      </c>
      <c r="K499" s="4">
        <v>20</v>
      </c>
      <c r="L499" s="4">
        <v>624</v>
      </c>
      <c r="M499" s="4">
        <v>236</v>
      </c>
      <c r="N499" s="4">
        <v>199</v>
      </c>
      <c r="O499" s="4">
        <v>460</v>
      </c>
      <c r="P499" s="4">
        <v>281</v>
      </c>
      <c r="Q499" s="4">
        <v>133</v>
      </c>
      <c r="R499" s="4">
        <v>66</v>
      </c>
      <c r="S499" s="4">
        <v>78</v>
      </c>
      <c r="T499" s="4">
        <v>80</v>
      </c>
      <c r="U499" s="4">
        <v>82</v>
      </c>
      <c r="V499" s="4">
        <v>35</v>
      </c>
      <c r="W499" s="4">
        <v>108</v>
      </c>
      <c r="X499" s="4">
        <v>168</v>
      </c>
      <c r="Y499" s="4">
        <v>200</v>
      </c>
      <c r="Z499" s="4">
        <v>152</v>
      </c>
      <c r="AA499" s="4">
        <v>33</v>
      </c>
      <c r="AB499" s="4">
        <v>137</v>
      </c>
      <c r="AC499" s="4">
        <v>175</v>
      </c>
      <c r="AD499" s="4">
        <v>45</v>
      </c>
      <c r="AE499" s="4">
        <v>316</v>
      </c>
      <c r="AF499" s="4">
        <v>31</v>
      </c>
      <c r="AG499" s="4">
        <v>136</v>
      </c>
      <c r="AH499" s="4">
        <v>109</v>
      </c>
      <c r="AI499" s="4">
        <v>296</v>
      </c>
      <c r="AJ499" s="4">
        <v>211</v>
      </c>
      <c r="AK499" s="4">
        <v>31</v>
      </c>
      <c r="AL499" s="4">
        <v>146</v>
      </c>
      <c r="AM499" s="4">
        <v>80</v>
      </c>
      <c r="AN499" s="4">
        <v>1381</v>
      </c>
      <c r="AO499" s="4">
        <v>188</v>
      </c>
      <c r="AP499" s="4">
        <v>11</v>
      </c>
      <c r="AQ499" s="4">
        <v>97</v>
      </c>
      <c r="AR499" s="4">
        <v>54</v>
      </c>
      <c r="AS499" s="4">
        <v>149</v>
      </c>
      <c r="AT499" s="4">
        <v>848</v>
      </c>
      <c r="AU499" s="4">
        <v>228</v>
      </c>
      <c r="AV499" s="4">
        <v>22</v>
      </c>
      <c r="AW499" s="4">
        <v>234</v>
      </c>
      <c r="AX499" s="4">
        <v>0</v>
      </c>
      <c r="AY499" s="4">
        <v>15</v>
      </c>
      <c r="AZ499" s="4">
        <v>109</v>
      </c>
      <c r="BA499" s="4">
        <v>40</v>
      </c>
      <c r="BB499" s="4">
        <v>36</v>
      </c>
      <c r="BC499" s="4">
        <v>0</v>
      </c>
      <c r="BD499" s="4">
        <v>0</v>
      </c>
      <c r="BE499" s="4">
        <v>0</v>
      </c>
      <c r="BF499" s="4">
        <v>0</v>
      </c>
      <c r="BG499" s="4">
        <v>0</v>
      </c>
      <c r="BH499" s="4">
        <v>0</v>
      </c>
      <c r="BI499" s="4">
        <v>0</v>
      </c>
      <c r="BJ499" s="4">
        <v>0</v>
      </c>
      <c r="BK499" s="4">
        <v>0</v>
      </c>
      <c r="BL499" s="4">
        <v>0</v>
      </c>
      <c r="BM499" s="4">
        <v>0</v>
      </c>
      <c r="BN499" s="4">
        <v>0</v>
      </c>
      <c r="BO499" s="4">
        <v>184</v>
      </c>
      <c r="BP499" s="4">
        <v>0</v>
      </c>
      <c r="BQ499" s="4">
        <f t="shared" si="1181"/>
        <v>1941</v>
      </c>
      <c r="BR499" s="27">
        <v>13941</v>
      </c>
      <c r="BS499" s="4">
        <f t="shared" si="938"/>
        <v>13941</v>
      </c>
      <c r="BT499" s="3">
        <v>0</v>
      </c>
      <c r="BU499" s="29">
        <v>45230</v>
      </c>
      <c r="BW499" s="4">
        <f t="shared" ref="BW499:BW500" si="1186">SUM(BR488:BR499)</f>
        <v>166088</v>
      </c>
      <c r="BX499" s="22">
        <f t="shared" ref="BX499:BX500" si="1187">(BW499/BW487)-1</f>
        <v>-8.7398485664362591E-2</v>
      </c>
      <c r="BY499" s="202">
        <v>11867</v>
      </c>
      <c r="BZ499" s="202">
        <f t="shared" ref="BZ499:BZ500" si="1188">BR499-BY499</f>
        <v>2074</v>
      </c>
      <c r="CA499" s="202">
        <f t="shared" ref="CA499:CA500" si="1189">SUM(BZ488:BZ499)</f>
        <v>32803</v>
      </c>
      <c r="CD499" s="4">
        <f t="shared" ref="CD499:CD500" si="1190">SUM(H488:H499)</f>
        <v>30268</v>
      </c>
      <c r="CE499" s="4">
        <f t="shared" ref="CE499:CE500" si="1191">SUM(AN488:AN499)</f>
        <v>17096</v>
      </c>
      <c r="CF499" s="4">
        <f t="shared" ref="CF499:CF500" si="1192">SUM(AT488:AT499)</f>
        <v>10620</v>
      </c>
      <c r="CG499" s="4">
        <f t="shared" ref="CG499:CG500" si="1193">SUM(F488:F499)</f>
        <v>6775</v>
      </c>
      <c r="CH499" s="4">
        <f t="shared" ref="CH499:CH500" si="1194">SUM(O488:O499)</f>
        <v>5477</v>
      </c>
      <c r="CZ499" s="70">
        <v>45200</v>
      </c>
      <c r="DA499" s="5">
        <f t="shared" si="1183"/>
        <v>14577.166666666666</v>
      </c>
      <c r="DB499" s="5">
        <f t="shared" si="1184"/>
        <v>13840.666666666666</v>
      </c>
      <c r="DC499" s="72">
        <f t="shared" si="1185"/>
        <v>13941</v>
      </c>
    </row>
    <row r="500" spans="2:107" x14ac:dyDescent="0.3">
      <c r="B500" s="46">
        <v>45231</v>
      </c>
      <c r="C500" t="s">
        <v>441</v>
      </c>
      <c r="D500" s="4">
        <v>53</v>
      </c>
      <c r="E500" s="4">
        <v>162</v>
      </c>
      <c r="F500" s="4">
        <v>506</v>
      </c>
      <c r="G500" s="4">
        <v>41</v>
      </c>
      <c r="H500" s="4">
        <v>2111</v>
      </c>
      <c r="I500" s="4">
        <v>361</v>
      </c>
      <c r="J500" s="4">
        <v>39</v>
      </c>
      <c r="K500" s="4">
        <v>15</v>
      </c>
      <c r="L500" s="4">
        <v>509</v>
      </c>
      <c r="M500" s="4">
        <v>199</v>
      </c>
      <c r="N500" s="4">
        <v>150</v>
      </c>
      <c r="O500" s="4">
        <v>402</v>
      </c>
      <c r="P500" s="4">
        <v>221</v>
      </c>
      <c r="Q500" s="4">
        <v>91</v>
      </c>
      <c r="R500" s="4">
        <v>54</v>
      </c>
      <c r="S500" s="4">
        <v>70</v>
      </c>
      <c r="T500" s="4">
        <v>58</v>
      </c>
      <c r="U500" s="4">
        <v>49</v>
      </c>
      <c r="V500" s="4">
        <v>32</v>
      </c>
      <c r="W500" s="4">
        <v>121</v>
      </c>
      <c r="X500" s="4">
        <v>124</v>
      </c>
      <c r="Y500" s="4">
        <v>119</v>
      </c>
      <c r="Z500" s="4">
        <v>121</v>
      </c>
      <c r="AA500" s="4">
        <v>33</v>
      </c>
      <c r="AB500" s="4">
        <v>115</v>
      </c>
      <c r="AC500" s="4">
        <v>150</v>
      </c>
      <c r="AD500" s="4">
        <v>45</v>
      </c>
      <c r="AE500" s="4">
        <v>202</v>
      </c>
      <c r="AF500" s="4">
        <v>28</v>
      </c>
      <c r="AG500" s="4">
        <v>114</v>
      </c>
      <c r="AH500" s="4">
        <v>85</v>
      </c>
      <c r="AI500" s="4">
        <v>232</v>
      </c>
      <c r="AJ500" s="4">
        <v>185</v>
      </c>
      <c r="AK500" s="4">
        <v>39</v>
      </c>
      <c r="AL500" s="4">
        <v>158</v>
      </c>
      <c r="AM500" s="4">
        <v>73</v>
      </c>
      <c r="AN500" s="4">
        <v>1302</v>
      </c>
      <c r="AO500" s="4">
        <v>146</v>
      </c>
      <c r="AP500" s="4">
        <v>12</v>
      </c>
      <c r="AQ500" s="4">
        <v>84</v>
      </c>
      <c r="AR500" s="4">
        <v>39</v>
      </c>
      <c r="AS500" s="4">
        <v>101</v>
      </c>
      <c r="AT500" s="4">
        <v>740</v>
      </c>
      <c r="AU500" s="4">
        <v>207</v>
      </c>
      <c r="AV500" s="4">
        <v>13</v>
      </c>
      <c r="AW500" s="4">
        <v>192</v>
      </c>
      <c r="AX500" s="4">
        <v>0</v>
      </c>
      <c r="AY500" s="4">
        <v>13</v>
      </c>
      <c r="AZ500" s="4">
        <v>95</v>
      </c>
      <c r="BA500" s="4">
        <v>45</v>
      </c>
      <c r="BB500" s="4">
        <v>22</v>
      </c>
      <c r="BC500" s="4">
        <v>0</v>
      </c>
      <c r="BD500" s="4">
        <v>0</v>
      </c>
      <c r="BE500" s="4">
        <v>0</v>
      </c>
      <c r="BF500" s="4">
        <v>0</v>
      </c>
      <c r="BG500" s="4">
        <v>0</v>
      </c>
      <c r="BH500" s="4">
        <v>0</v>
      </c>
      <c r="BI500" s="4">
        <v>0</v>
      </c>
      <c r="BJ500" s="4">
        <v>0</v>
      </c>
      <c r="BK500" s="4">
        <v>0</v>
      </c>
      <c r="BL500" s="4">
        <v>0</v>
      </c>
      <c r="BM500" s="4">
        <v>0</v>
      </c>
      <c r="BN500" s="4">
        <v>0</v>
      </c>
      <c r="BO500" s="4">
        <v>177</v>
      </c>
      <c r="BP500" s="4">
        <v>0</v>
      </c>
      <c r="BQ500" s="4">
        <f t="shared" si="1181"/>
        <v>1634</v>
      </c>
      <c r="BR500" s="27">
        <v>11889</v>
      </c>
      <c r="BS500" s="4">
        <f t="shared" si="938"/>
        <v>11889</v>
      </c>
      <c r="BT500" s="3">
        <v>0</v>
      </c>
      <c r="BU500" s="29">
        <v>45260</v>
      </c>
      <c r="BW500" s="4">
        <f t="shared" si="1186"/>
        <v>164934</v>
      </c>
      <c r="BX500" s="22">
        <f t="shared" si="1187"/>
        <v>-8.9803374041841688E-2</v>
      </c>
      <c r="BY500" s="202">
        <v>9962</v>
      </c>
      <c r="BZ500" s="202">
        <f t="shared" si="1188"/>
        <v>1927</v>
      </c>
      <c r="CA500" s="202">
        <f t="shared" si="1189"/>
        <v>30518</v>
      </c>
      <c r="CD500" s="4">
        <f t="shared" si="1190"/>
        <v>29929</v>
      </c>
      <c r="CE500" s="4">
        <f t="shared" si="1191"/>
        <v>17029</v>
      </c>
      <c r="CF500" s="4">
        <f t="shared" si="1192"/>
        <v>10602</v>
      </c>
      <c r="CG500" s="4">
        <f t="shared" si="1193"/>
        <v>6746</v>
      </c>
      <c r="CH500" s="4">
        <f t="shared" si="1194"/>
        <v>5443</v>
      </c>
      <c r="CZ500" s="70">
        <v>45231</v>
      </c>
      <c r="DA500" s="5">
        <f t="shared" ref="DA500" si="1195">AVERAGE(BS465:BS500)</f>
        <v>14578.277777777777</v>
      </c>
      <c r="DB500" s="5">
        <f t="shared" ref="DB500" si="1196">AVERAGE(BS489:BS500)</f>
        <v>13744.5</v>
      </c>
      <c r="DC500" s="72">
        <f t="shared" ref="DC500" si="1197">BS500</f>
        <v>11889</v>
      </c>
    </row>
    <row r="501" spans="2:107" x14ac:dyDescent="0.3">
      <c r="B501" s="46">
        <v>45261</v>
      </c>
      <c r="C501" t="s">
        <v>442</v>
      </c>
      <c r="D501" s="4">
        <v>43</v>
      </c>
      <c r="E501" s="4">
        <v>127</v>
      </c>
      <c r="F501" s="4">
        <v>456</v>
      </c>
      <c r="G501" s="4">
        <v>49</v>
      </c>
      <c r="H501" s="4">
        <v>1990</v>
      </c>
      <c r="I501" s="4">
        <v>323</v>
      </c>
      <c r="J501" s="4">
        <v>43</v>
      </c>
      <c r="K501" s="4">
        <v>9</v>
      </c>
      <c r="L501" s="4">
        <v>450</v>
      </c>
      <c r="M501" s="4">
        <v>160</v>
      </c>
      <c r="N501" s="4">
        <v>153</v>
      </c>
      <c r="O501" s="4">
        <v>338</v>
      </c>
      <c r="P501" s="4">
        <v>199</v>
      </c>
      <c r="Q501" s="4">
        <v>84</v>
      </c>
      <c r="R501" s="4">
        <v>58</v>
      </c>
      <c r="S501" s="4">
        <v>62</v>
      </c>
      <c r="T501" s="4">
        <v>34</v>
      </c>
      <c r="U501" s="4">
        <v>57</v>
      </c>
      <c r="V501" s="4">
        <v>22</v>
      </c>
      <c r="W501" s="4">
        <v>89</v>
      </c>
      <c r="X501" s="4">
        <v>92</v>
      </c>
      <c r="Y501" s="4">
        <v>141</v>
      </c>
      <c r="Z501" s="4">
        <v>112</v>
      </c>
      <c r="AA501" s="4">
        <v>22</v>
      </c>
      <c r="AB501" s="4">
        <v>101</v>
      </c>
      <c r="AC501" s="4">
        <v>154</v>
      </c>
      <c r="AD501" s="4">
        <v>47</v>
      </c>
      <c r="AE501" s="4">
        <v>230</v>
      </c>
      <c r="AF501" s="4">
        <v>20</v>
      </c>
      <c r="AG501" s="4">
        <v>104</v>
      </c>
      <c r="AH501" s="4">
        <v>87</v>
      </c>
      <c r="AI501" s="4">
        <v>231</v>
      </c>
      <c r="AJ501" s="4">
        <v>195</v>
      </c>
      <c r="AK501" s="4">
        <v>36</v>
      </c>
      <c r="AL501" s="4">
        <v>134</v>
      </c>
      <c r="AM501" s="4">
        <v>70</v>
      </c>
      <c r="AN501" s="4">
        <v>1286</v>
      </c>
      <c r="AO501" s="4">
        <v>127</v>
      </c>
      <c r="AP501" s="4">
        <v>13</v>
      </c>
      <c r="AQ501" s="4">
        <v>67</v>
      </c>
      <c r="AR501" s="4">
        <v>24</v>
      </c>
      <c r="AS501" s="4">
        <v>113</v>
      </c>
      <c r="AT501" s="4">
        <v>716</v>
      </c>
      <c r="AU501" s="4">
        <v>187</v>
      </c>
      <c r="AV501" s="4">
        <v>16</v>
      </c>
      <c r="AW501" s="4">
        <v>181</v>
      </c>
      <c r="AX501" s="4">
        <v>0</v>
      </c>
      <c r="AY501" s="4">
        <v>12</v>
      </c>
      <c r="AZ501" s="4">
        <v>74</v>
      </c>
      <c r="BA501" s="4">
        <v>22</v>
      </c>
      <c r="BB501" s="4">
        <v>32</v>
      </c>
      <c r="BC501" s="4">
        <v>0</v>
      </c>
      <c r="BD501" s="4">
        <v>0</v>
      </c>
      <c r="BE501" s="4">
        <v>0</v>
      </c>
      <c r="BF501" s="4">
        <v>0</v>
      </c>
      <c r="BG501" s="4">
        <v>0</v>
      </c>
      <c r="BH501" s="4">
        <v>0</v>
      </c>
      <c r="BI501" s="4">
        <v>0</v>
      </c>
      <c r="BJ501" s="4">
        <v>0</v>
      </c>
      <c r="BK501" s="4">
        <v>0</v>
      </c>
      <c r="BL501" s="4">
        <v>0</v>
      </c>
      <c r="BM501" s="4">
        <v>0</v>
      </c>
      <c r="BN501" s="4">
        <v>0</v>
      </c>
      <c r="BO501" s="4">
        <v>171</v>
      </c>
      <c r="BP501" s="4">
        <v>0</v>
      </c>
      <c r="BQ501" s="4">
        <f t="shared" si="1181"/>
        <v>1702</v>
      </c>
      <c r="BR501" s="27">
        <v>11265</v>
      </c>
      <c r="BS501" s="4">
        <f t="shared" si="938"/>
        <v>11265</v>
      </c>
      <c r="BT501" s="3">
        <v>0</v>
      </c>
      <c r="BU501" s="29">
        <v>45291</v>
      </c>
      <c r="BW501" s="4">
        <f t="shared" ref="BW501" si="1198">SUM(BR490:BR501)</f>
        <v>164371</v>
      </c>
      <c r="BX501" s="22">
        <f t="shared" ref="BX501" si="1199">(BW501/BW489)-1</f>
        <v>-8.0663113209130111E-2</v>
      </c>
      <c r="BY501" s="202">
        <v>21030</v>
      </c>
      <c r="BZ501" s="202">
        <f t="shared" ref="BZ501" si="1200">BR501-BY501</f>
        <v>-9765</v>
      </c>
      <c r="CA501" s="202">
        <f t="shared" ref="CA501" si="1201">SUM(BZ490:BZ501)</f>
        <v>16771</v>
      </c>
      <c r="CD501" s="4">
        <f t="shared" ref="CD501" si="1202">SUM(H490:H501)</f>
        <v>29649</v>
      </c>
      <c r="CE501" s="4">
        <f t="shared" ref="CE501" si="1203">SUM(AN490:AN501)</f>
        <v>17114</v>
      </c>
      <c r="CF501" s="4">
        <f t="shared" ref="CF501" si="1204">SUM(AT490:AT501)</f>
        <v>10651</v>
      </c>
      <c r="CG501" s="4">
        <f t="shared" ref="CG501" si="1205">SUM(F490:F501)</f>
        <v>6787</v>
      </c>
      <c r="CH501" s="4">
        <f t="shared" ref="CH501" si="1206">SUM(O490:O501)</f>
        <v>5409</v>
      </c>
      <c r="CZ501" s="70">
        <v>45261</v>
      </c>
      <c r="DA501" s="5">
        <f t="shared" ref="DA501" si="1207">AVERAGE(BS466:BS501)</f>
        <v>14518.472222222223</v>
      </c>
      <c r="DB501" s="5">
        <f t="shared" ref="DB501" si="1208">AVERAGE(BS490:BS501)</f>
        <v>13697.583333333334</v>
      </c>
      <c r="DC501" s="72">
        <f t="shared" ref="DC501" si="1209">BS501</f>
        <v>11265</v>
      </c>
    </row>
    <row r="502" spans="2:107" x14ac:dyDescent="0.3">
      <c r="B502" s="46">
        <v>45292</v>
      </c>
      <c r="C502" t="s">
        <v>443</v>
      </c>
      <c r="D502" s="4">
        <v>82</v>
      </c>
      <c r="E502" s="4">
        <v>130</v>
      </c>
      <c r="F502" s="4">
        <v>524</v>
      </c>
      <c r="G502" s="4">
        <v>58</v>
      </c>
      <c r="H502" s="4">
        <v>2220</v>
      </c>
      <c r="I502" s="4">
        <v>332</v>
      </c>
      <c r="J502" s="4">
        <v>35</v>
      </c>
      <c r="K502" s="4">
        <v>10</v>
      </c>
      <c r="L502" s="4">
        <v>592</v>
      </c>
      <c r="M502" s="4">
        <v>215</v>
      </c>
      <c r="N502" s="4">
        <v>171</v>
      </c>
      <c r="O502" s="4">
        <v>378</v>
      </c>
      <c r="P502" s="4">
        <v>224</v>
      </c>
      <c r="Q502" s="4">
        <v>105</v>
      </c>
      <c r="R502" s="4">
        <v>45</v>
      </c>
      <c r="S502" s="4">
        <v>62</v>
      </c>
      <c r="T502" s="4">
        <v>48</v>
      </c>
      <c r="U502" s="4">
        <v>57</v>
      </c>
      <c r="V502" s="4">
        <v>20</v>
      </c>
      <c r="W502" s="4">
        <v>110</v>
      </c>
      <c r="X502" s="4">
        <v>119</v>
      </c>
      <c r="Y502" s="4">
        <v>145</v>
      </c>
      <c r="Z502" s="4">
        <v>120</v>
      </c>
      <c r="AA502" s="4">
        <v>24</v>
      </c>
      <c r="AB502" s="4">
        <v>132</v>
      </c>
      <c r="AC502" s="4">
        <v>158</v>
      </c>
      <c r="AD502" s="4">
        <v>31</v>
      </c>
      <c r="AE502" s="4">
        <v>252</v>
      </c>
      <c r="AF502" s="4">
        <v>12</v>
      </c>
      <c r="AG502" s="4">
        <v>118</v>
      </c>
      <c r="AH502" s="4">
        <v>100</v>
      </c>
      <c r="AI502" s="4">
        <v>217</v>
      </c>
      <c r="AJ502" s="4">
        <v>187</v>
      </c>
      <c r="AK502" s="4">
        <v>38</v>
      </c>
      <c r="AL502" s="4">
        <v>144</v>
      </c>
      <c r="AM502" s="4">
        <v>56</v>
      </c>
      <c r="AN502" s="4">
        <v>1253</v>
      </c>
      <c r="AO502" s="4">
        <v>167</v>
      </c>
      <c r="AP502" s="4">
        <v>17</v>
      </c>
      <c r="AQ502" s="4">
        <v>97</v>
      </c>
      <c r="AR502" s="4">
        <v>42</v>
      </c>
      <c r="AS502" s="4">
        <v>133</v>
      </c>
      <c r="AT502" s="4">
        <v>861</v>
      </c>
      <c r="AU502" s="4">
        <v>201</v>
      </c>
      <c r="AV502" s="4">
        <v>20</v>
      </c>
      <c r="AW502" s="4">
        <v>179</v>
      </c>
      <c r="AX502" s="4">
        <v>0</v>
      </c>
      <c r="AY502" s="4">
        <v>11</v>
      </c>
      <c r="AZ502" s="4">
        <v>108</v>
      </c>
      <c r="BA502" s="4">
        <v>41</v>
      </c>
      <c r="BB502" s="4">
        <v>24</v>
      </c>
      <c r="BC502" s="4">
        <v>0</v>
      </c>
      <c r="BD502" s="4">
        <v>0</v>
      </c>
      <c r="BE502" s="4">
        <v>0</v>
      </c>
      <c r="BF502" s="4">
        <v>0</v>
      </c>
      <c r="BG502" s="4">
        <v>0</v>
      </c>
      <c r="BH502" s="4">
        <v>0</v>
      </c>
      <c r="BI502" s="4">
        <v>0</v>
      </c>
      <c r="BJ502" s="4">
        <v>0</v>
      </c>
      <c r="BK502" s="4">
        <v>0</v>
      </c>
      <c r="BL502" s="4">
        <v>0</v>
      </c>
      <c r="BM502" s="4">
        <v>0</v>
      </c>
      <c r="BN502" s="4">
        <v>0</v>
      </c>
      <c r="BO502" s="4">
        <v>205</v>
      </c>
      <c r="BP502" s="4">
        <v>0</v>
      </c>
      <c r="BQ502" s="4">
        <f t="shared" si="1181"/>
        <v>1909</v>
      </c>
      <c r="BR502" s="27">
        <v>12539</v>
      </c>
      <c r="BS502" s="4">
        <f t="shared" si="938"/>
        <v>12539</v>
      </c>
      <c r="BT502" s="3">
        <v>0</v>
      </c>
      <c r="BU502" s="29">
        <v>45322</v>
      </c>
      <c r="BW502" s="4">
        <f t="shared" ref="BW502" si="1210">SUM(BR491:BR502)</f>
        <v>163182</v>
      </c>
      <c r="BX502" s="22">
        <f t="shared" ref="BX502" si="1211">(BW502/BW490)-1</f>
        <v>-8.725710642010942E-2</v>
      </c>
      <c r="BY502" s="202">
        <v>10202</v>
      </c>
      <c r="BZ502" s="202">
        <f t="shared" ref="BZ502" si="1212">BR502-BY502</f>
        <v>2337</v>
      </c>
      <c r="CA502" s="202">
        <f t="shared" ref="CA502" si="1213">SUM(BZ491:BZ502)</f>
        <v>18304</v>
      </c>
      <c r="CD502" s="4">
        <f t="shared" ref="CD502" si="1214">SUM(H491:H502)</f>
        <v>29317</v>
      </c>
      <c r="CE502" s="4">
        <f t="shared" ref="CE502" si="1215">SUM(AN491:AN502)</f>
        <v>16951</v>
      </c>
      <c r="CF502" s="4">
        <f t="shared" ref="CF502" si="1216">SUM(AT491:AT502)</f>
        <v>10667</v>
      </c>
      <c r="CG502" s="4">
        <f t="shared" ref="CG502" si="1217">SUM(F491:F502)</f>
        <v>6765</v>
      </c>
      <c r="CH502" s="4">
        <f t="shared" ref="CH502" si="1218">SUM(O491:O502)</f>
        <v>5333</v>
      </c>
      <c r="CZ502" s="70">
        <v>45292</v>
      </c>
      <c r="DA502" s="5">
        <f t="shared" ref="DA502" si="1219">AVERAGE(BS467:BS502)</f>
        <v>14549.694444444445</v>
      </c>
      <c r="DB502" s="5">
        <f t="shared" ref="DB502" si="1220">AVERAGE(BS491:BS502)</f>
        <v>13598.5</v>
      </c>
      <c r="DC502" s="72">
        <f t="shared" ref="DC502" si="1221">BS502</f>
        <v>12539</v>
      </c>
    </row>
    <row r="503" spans="2:107" x14ac:dyDescent="0.3">
      <c r="B503" s="46">
        <v>45323</v>
      </c>
      <c r="C503" t="s">
        <v>444</v>
      </c>
      <c r="D503" s="4">
        <v>76</v>
      </c>
      <c r="E503" s="4">
        <v>136</v>
      </c>
      <c r="F503" s="4">
        <v>508</v>
      </c>
      <c r="G503" s="4">
        <v>55</v>
      </c>
      <c r="H503" s="4">
        <v>2102</v>
      </c>
      <c r="I503" s="4">
        <v>320</v>
      </c>
      <c r="J503" s="4">
        <v>33</v>
      </c>
      <c r="K503" s="4">
        <v>9</v>
      </c>
      <c r="L503" s="4">
        <v>562</v>
      </c>
      <c r="M503" s="4">
        <v>254</v>
      </c>
      <c r="N503" s="4">
        <v>184</v>
      </c>
      <c r="O503" s="4">
        <v>378</v>
      </c>
      <c r="P503" s="4">
        <v>244</v>
      </c>
      <c r="Q503" s="4">
        <v>89</v>
      </c>
      <c r="R503" s="4">
        <v>56</v>
      </c>
      <c r="S503" s="4">
        <v>55</v>
      </c>
      <c r="T503" s="4">
        <v>41</v>
      </c>
      <c r="U503" s="4">
        <v>63</v>
      </c>
      <c r="V503" s="4">
        <v>22</v>
      </c>
      <c r="W503" s="4">
        <v>110</v>
      </c>
      <c r="X503" s="4">
        <v>111</v>
      </c>
      <c r="Y503" s="4">
        <v>122</v>
      </c>
      <c r="Z503" s="4">
        <v>104</v>
      </c>
      <c r="AA503" s="4">
        <v>31</v>
      </c>
      <c r="AB503" s="4">
        <v>123</v>
      </c>
      <c r="AC503" s="4">
        <v>127</v>
      </c>
      <c r="AD503" s="4">
        <v>42</v>
      </c>
      <c r="AE503" s="4">
        <v>243</v>
      </c>
      <c r="AF503" s="4">
        <v>26</v>
      </c>
      <c r="AG503" s="4">
        <v>116</v>
      </c>
      <c r="AH503" s="4">
        <v>89</v>
      </c>
      <c r="AI503" s="4">
        <v>252</v>
      </c>
      <c r="AJ503" s="4">
        <v>161</v>
      </c>
      <c r="AK503" s="4">
        <v>35</v>
      </c>
      <c r="AL503" s="4">
        <v>139</v>
      </c>
      <c r="AM503" s="4">
        <v>72</v>
      </c>
      <c r="AN503" s="4">
        <v>1325</v>
      </c>
      <c r="AO503" s="4">
        <v>161</v>
      </c>
      <c r="AP503" s="4">
        <v>6</v>
      </c>
      <c r="AQ503" s="4">
        <v>78</v>
      </c>
      <c r="AR503" s="4">
        <v>45</v>
      </c>
      <c r="AS503" s="4">
        <v>121</v>
      </c>
      <c r="AT503" s="4">
        <v>871</v>
      </c>
      <c r="AU503" s="4">
        <v>201</v>
      </c>
      <c r="AV503" s="4">
        <v>16</v>
      </c>
      <c r="AW503" s="4">
        <v>182</v>
      </c>
      <c r="AX503" s="4">
        <v>0</v>
      </c>
      <c r="AY503" s="4">
        <v>7</v>
      </c>
      <c r="AZ503" s="4">
        <v>93</v>
      </c>
      <c r="BA503" s="4">
        <v>28</v>
      </c>
      <c r="BB503" s="4">
        <v>31</v>
      </c>
      <c r="BC503" s="4">
        <v>0</v>
      </c>
      <c r="BD503" s="4">
        <v>0</v>
      </c>
      <c r="BE503" s="4">
        <v>0</v>
      </c>
      <c r="BF503" s="4">
        <v>0</v>
      </c>
      <c r="BG503" s="4">
        <v>0</v>
      </c>
      <c r="BH503" s="4">
        <v>0</v>
      </c>
      <c r="BI503" s="4">
        <v>0</v>
      </c>
      <c r="BJ503" s="4">
        <v>0</v>
      </c>
      <c r="BK503" s="4">
        <v>0</v>
      </c>
      <c r="BL503" s="4">
        <v>0</v>
      </c>
      <c r="BM503" s="4">
        <v>0</v>
      </c>
      <c r="BN503" s="4">
        <v>0</v>
      </c>
      <c r="BO503" s="4">
        <v>182</v>
      </c>
      <c r="BP503" s="4">
        <v>0</v>
      </c>
      <c r="BQ503" s="4">
        <f t="shared" si="1181"/>
        <v>1870</v>
      </c>
      <c r="BR503" s="27">
        <v>12307</v>
      </c>
      <c r="BS503" s="4">
        <f t="shared" si="938"/>
        <v>12307</v>
      </c>
      <c r="BT503" s="3">
        <v>0</v>
      </c>
      <c r="BU503" s="29">
        <v>45351</v>
      </c>
      <c r="BW503" s="4">
        <f t="shared" ref="BW503" si="1222">SUM(BR492:BR503)</f>
        <v>163845</v>
      </c>
      <c r="BX503" s="22">
        <f t="shared" ref="BX503" si="1223">(BW503/BW491)-1</f>
        <v>-7.7693403209736167E-2</v>
      </c>
      <c r="BY503" s="202">
        <v>10184</v>
      </c>
      <c r="BZ503" s="202">
        <f t="shared" ref="BZ503" si="1224">BR503-BY503</f>
        <v>2123</v>
      </c>
      <c r="CA503" s="202">
        <f t="shared" ref="CA503" si="1225">SUM(BZ492:BZ503)</f>
        <v>27635</v>
      </c>
      <c r="CD503" s="4">
        <f t="shared" ref="CD503" si="1226">SUM(H492:H503)</f>
        <v>29270</v>
      </c>
      <c r="CE503" s="4">
        <f t="shared" ref="CE503" si="1227">SUM(AN492:AN503)</f>
        <v>17045</v>
      </c>
      <c r="CF503" s="4">
        <f t="shared" ref="CF503" si="1228">SUM(AT492:AT503)</f>
        <v>10763</v>
      </c>
      <c r="CG503" s="4">
        <f t="shared" ref="CG503" si="1229">SUM(F492:F503)</f>
        <v>6813</v>
      </c>
      <c r="CH503" s="4">
        <f t="shared" ref="CH503" si="1230">SUM(O492:O503)</f>
        <v>5315</v>
      </c>
      <c r="CZ503" s="70">
        <v>45323</v>
      </c>
      <c r="DA503" s="5">
        <f t="shared" ref="DA503" si="1231">AVERAGE(BS468:BS503)</f>
        <v>14576.388888888889</v>
      </c>
      <c r="DB503" s="5">
        <f t="shared" ref="DB503" si="1232">AVERAGE(BS492:BS503)</f>
        <v>13653.75</v>
      </c>
      <c r="DC503" s="72">
        <f t="shared" ref="DC503" si="1233">BS503</f>
        <v>12307</v>
      </c>
    </row>
    <row r="504" spans="2:107" x14ac:dyDescent="0.3">
      <c r="B504" s="46">
        <v>45352</v>
      </c>
      <c r="C504" t="s">
        <v>445</v>
      </c>
      <c r="D504" s="4">
        <v>60</v>
      </c>
      <c r="E504" s="4">
        <v>165</v>
      </c>
      <c r="F504" s="4">
        <v>549</v>
      </c>
      <c r="G504" s="4">
        <v>53</v>
      </c>
      <c r="H504" s="4">
        <v>2248</v>
      </c>
      <c r="I504" s="4">
        <v>389</v>
      </c>
      <c r="J504" s="4">
        <v>55</v>
      </c>
      <c r="K504" s="4">
        <v>14</v>
      </c>
      <c r="L504" s="4">
        <v>594</v>
      </c>
      <c r="M504" s="4">
        <v>231</v>
      </c>
      <c r="N504" s="4">
        <v>178</v>
      </c>
      <c r="O504" s="4">
        <v>397</v>
      </c>
      <c r="P504" s="4">
        <v>224</v>
      </c>
      <c r="Q504" s="4">
        <v>85</v>
      </c>
      <c r="R504" s="4">
        <v>56</v>
      </c>
      <c r="S504" s="4">
        <v>78</v>
      </c>
      <c r="T504" s="4">
        <v>46</v>
      </c>
      <c r="U504" s="4">
        <v>57</v>
      </c>
      <c r="V504" s="4">
        <v>26</v>
      </c>
      <c r="W504" s="4">
        <v>117</v>
      </c>
      <c r="X504" s="4">
        <v>125</v>
      </c>
      <c r="Y504" s="4">
        <v>136</v>
      </c>
      <c r="Z504" s="4">
        <v>127</v>
      </c>
      <c r="AA504" s="4">
        <v>29</v>
      </c>
      <c r="AB504" s="4">
        <v>130</v>
      </c>
      <c r="AC504" s="4">
        <v>165</v>
      </c>
      <c r="AD504" s="4">
        <v>46</v>
      </c>
      <c r="AE504" s="4">
        <v>254</v>
      </c>
      <c r="AF504" s="4">
        <v>21</v>
      </c>
      <c r="AG504" s="4">
        <v>134</v>
      </c>
      <c r="AH504" s="4">
        <v>102</v>
      </c>
      <c r="AI504" s="4">
        <v>262</v>
      </c>
      <c r="AJ504" s="4">
        <v>167</v>
      </c>
      <c r="AK504" s="4">
        <v>41</v>
      </c>
      <c r="AL504" s="4">
        <v>133</v>
      </c>
      <c r="AM504" s="4">
        <v>74</v>
      </c>
      <c r="AN504" s="4">
        <v>1462</v>
      </c>
      <c r="AO504" s="4">
        <v>149</v>
      </c>
      <c r="AP504" s="4">
        <v>12</v>
      </c>
      <c r="AQ504" s="4">
        <v>112</v>
      </c>
      <c r="AR504" s="4">
        <v>37</v>
      </c>
      <c r="AS504" s="4">
        <v>124</v>
      </c>
      <c r="AT504" s="4">
        <v>854</v>
      </c>
      <c r="AU504" s="4">
        <v>191</v>
      </c>
      <c r="AV504" s="4">
        <v>20</v>
      </c>
      <c r="AW504" s="4">
        <v>223</v>
      </c>
      <c r="AX504" s="4">
        <v>0</v>
      </c>
      <c r="AY504" s="4">
        <v>10</v>
      </c>
      <c r="AZ504" s="4">
        <v>124</v>
      </c>
      <c r="BA504" s="4">
        <v>31</v>
      </c>
      <c r="BB504" s="4">
        <v>23</v>
      </c>
      <c r="BC504" s="4">
        <v>0</v>
      </c>
      <c r="BD504" s="4">
        <v>0</v>
      </c>
      <c r="BE504" s="4">
        <v>0</v>
      </c>
      <c r="BF504" s="4">
        <v>0</v>
      </c>
      <c r="BG504" s="4">
        <v>0</v>
      </c>
      <c r="BH504" s="4">
        <v>0</v>
      </c>
      <c r="BI504" s="4">
        <v>0</v>
      </c>
      <c r="BJ504" s="4">
        <v>0</v>
      </c>
      <c r="BK504" s="4">
        <v>0</v>
      </c>
      <c r="BL504" s="4">
        <v>0</v>
      </c>
      <c r="BM504" s="4">
        <v>0</v>
      </c>
      <c r="BN504" s="4">
        <v>0</v>
      </c>
      <c r="BO504" s="4">
        <v>187</v>
      </c>
      <c r="BQ504" s="4">
        <f t="shared" si="1181"/>
        <v>1779</v>
      </c>
      <c r="BR504" s="27">
        <v>12906</v>
      </c>
      <c r="BS504" s="4">
        <f t="shared" si="938"/>
        <v>12906</v>
      </c>
      <c r="BT504" s="3">
        <v>0</v>
      </c>
      <c r="BU504" s="29">
        <v>45382</v>
      </c>
      <c r="BW504" s="4">
        <f t="shared" ref="BW504" si="1234">SUM(BR493:BR504)</f>
        <v>162603</v>
      </c>
      <c r="BX504" s="22">
        <f t="shared" ref="BX504" si="1235">(BW504/BW492)-1</f>
        <v>-7.8141122311294553E-2</v>
      </c>
      <c r="BY504" s="202">
        <v>10257</v>
      </c>
      <c r="BZ504" s="202">
        <f t="shared" ref="BZ504" si="1236">BR504-BY504</f>
        <v>2649</v>
      </c>
      <c r="CA504" s="202">
        <f t="shared" ref="CA504" si="1237">SUM(BZ493:BZ504)</f>
        <v>25741</v>
      </c>
      <c r="CD504" s="4">
        <f t="shared" ref="CD504" si="1238">SUM(H493:H504)</f>
        <v>28860</v>
      </c>
      <c r="CE504" s="4">
        <f t="shared" ref="CE504" si="1239">SUM(AN493:AN504)</f>
        <v>16919</v>
      </c>
      <c r="CF504" s="4">
        <f t="shared" ref="CF504" si="1240">SUM(AT493:AT504)</f>
        <v>10744</v>
      </c>
      <c r="CG504" s="4">
        <f t="shared" ref="CG504" si="1241">SUM(F493:F504)</f>
        <v>6786</v>
      </c>
      <c r="CH504" s="4">
        <f t="shared" ref="CH504" si="1242">SUM(O493:O504)</f>
        <v>5229</v>
      </c>
      <c r="CZ504" s="70">
        <v>45352</v>
      </c>
      <c r="DA504" s="5">
        <f t="shared" ref="DA504" si="1243">AVERAGE(BS469:BS504)</f>
        <v>14544.638888888889</v>
      </c>
      <c r="DB504" s="5">
        <f t="shared" ref="DB504" si="1244">AVERAGE(BS493:BS504)</f>
        <v>13550.25</v>
      </c>
      <c r="DC504" s="72">
        <f t="shared" ref="DC504" si="1245">BS504</f>
        <v>12906</v>
      </c>
    </row>
    <row r="505" spans="2:107" x14ac:dyDescent="0.3">
      <c r="B505" s="46">
        <v>45383</v>
      </c>
      <c r="C505" t="s">
        <v>446</v>
      </c>
      <c r="D505" s="4">
        <v>70</v>
      </c>
      <c r="E505" s="4">
        <v>118</v>
      </c>
      <c r="F505" s="4">
        <v>535</v>
      </c>
      <c r="G505" s="4">
        <v>53</v>
      </c>
      <c r="H505" s="4">
        <v>2219</v>
      </c>
      <c r="I505" s="4">
        <v>387</v>
      </c>
      <c r="J505" s="4">
        <v>55</v>
      </c>
      <c r="K505" s="4">
        <v>17</v>
      </c>
      <c r="L505" s="4">
        <v>523</v>
      </c>
      <c r="M505" s="4">
        <v>219</v>
      </c>
      <c r="N505" s="4">
        <v>171</v>
      </c>
      <c r="O505" s="4">
        <v>426</v>
      </c>
      <c r="P505" s="4">
        <v>219</v>
      </c>
      <c r="Q505" s="4">
        <v>83</v>
      </c>
      <c r="R505" s="4">
        <v>67</v>
      </c>
      <c r="S505" s="4">
        <v>84</v>
      </c>
      <c r="T505" s="4">
        <v>51</v>
      </c>
      <c r="U505" s="4">
        <v>70</v>
      </c>
      <c r="V505" s="4">
        <v>27</v>
      </c>
      <c r="W505" s="4">
        <v>110</v>
      </c>
      <c r="X505" s="4">
        <v>90</v>
      </c>
      <c r="Y505" s="4">
        <v>156</v>
      </c>
      <c r="Z505" s="4">
        <v>105</v>
      </c>
      <c r="AA505" s="4">
        <v>27</v>
      </c>
      <c r="AB505" s="4">
        <v>105</v>
      </c>
      <c r="AC505" s="4">
        <v>171</v>
      </c>
      <c r="AD505" s="4">
        <v>44</v>
      </c>
      <c r="AE505" s="4">
        <v>253</v>
      </c>
      <c r="AF505" s="4">
        <v>22</v>
      </c>
      <c r="AG505" s="4">
        <v>122</v>
      </c>
      <c r="AH505" s="4">
        <v>84</v>
      </c>
      <c r="AI505" s="4">
        <v>226</v>
      </c>
      <c r="AJ505" s="4">
        <v>173</v>
      </c>
      <c r="AK505" s="4">
        <v>27</v>
      </c>
      <c r="AL505" s="4">
        <v>131</v>
      </c>
      <c r="AM505" s="4">
        <v>74</v>
      </c>
      <c r="AN505" s="4">
        <v>1319</v>
      </c>
      <c r="AO505" s="4">
        <v>146</v>
      </c>
      <c r="AP505" s="4">
        <v>12</v>
      </c>
      <c r="AQ505" s="4">
        <v>84</v>
      </c>
      <c r="AR505" s="4">
        <v>39</v>
      </c>
      <c r="AS505" s="4">
        <v>156</v>
      </c>
      <c r="AT505" s="4">
        <v>819</v>
      </c>
      <c r="AU505" s="4">
        <v>177</v>
      </c>
      <c r="AV505" s="4">
        <v>15</v>
      </c>
      <c r="AW505" s="4">
        <v>200</v>
      </c>
      <c r="AX505" s="4">
        <v>0</v>
      </c>
      <c r="AY505" s="4">
        <v>9</v>
      </c>
      <c r="AZ505" s="4">
        <v>81</v>
      </c>
      <c r="BA505" s="4">
        <v>36</v>
      </c>
      <c r="BB505" s="4">
        <v>31</v>
      </c>
      <c r="BC505" s="4">
        <v>0</v>
      </c>
      <c r="BD505" s="4">
        <v>0</v>
      </c>
      <c r="BE505" s="4">
        <v>0</v>
      </c>
      <c r="BF505" s="4">
        <v>0</v>
      </c>
      <c r="BG505" s="4">
        <v>0</v>
      </c>
      <c r="BH505" s="4">
        <v>0</v>
      </c>
      <c r="BI505" s="4">
        <v>0</v>
      </c>
      <c r="BJ505" s="4">
        <v>0</v>
      </c>
      <c r="BK505" s="4">
        <v>0</v>
      </c>
      <c r="BL505" s="4">
        <v>0</v>
      </c>
      <c r="BM505" s="4">
        <v>0</v>
      </c>
      <c r="BN505" s="4">
        <v>0</v>
      </c>
      <c r="BO505" s="4">
        <v>211</v>
      </c>
      <c r="BQ505" s="4">
        <f t="shared" si="1181"/>
        <v>1842</v>
      </c>
      <c r="BR505" s="27">
        <v>12491</v>
      </c>
      <c r="BS505" s="4">
        <f t="shared" si="938"/>
        <v>12491</v>
      </c>
      <c r="BT505" s="3">
        <v>0</v>
      </c>
      <c r="BU505" s="29">
        <v>45412</v>
      </c>
      <c r="BW505" s="4">
        <f t="shared" ref="BW505" si="1246">SUM(BR494:BR505)</f>
        <v>163109</v>
      </c>
      <c r="BX505" s="22">
        <f t="shared" ref="BX505" si="1247">(BW505/BW493)-1</f>
        <v>-6.6502984621900185E-2</v>
      </c>
      <c r="BY505" s="202">
        <v>13823</v>
      </c>
      <c r="BZ505" s="202">
        <f t="shared" ref="BZ505" si="1248">BR505-BY505</f>
        <v>-1332</v>
      </c>
      <c r="CA505" s="202">
        <f t="shared" ref="CA505" si="1249">SUM(BZ494:BZ505)</f>
        <v>20607</v>
      </c>
      <c r="CD505" s="4">
        <f t="shared" ref="CD505" si="1250">SUM(H494:H505)</f>
        <v>28960</v>
      </c>
      <c r="CE505" s="4">
        <f t="shared" ref="CE505" si="1251">SUM(AN494:AN505)</f>
        <v>16905</v>
      </c>
      <c r="CF505" s="4">
        <f t="shared" ref="CF505" si="1252">SUM(AT494:AT505)</f>
        <v>10825</v>
      </c>
      <c r="CG505" s="4">
        <f t="shared" ref="CG505" si="1253">SUM(F494:F505)</f>
        <v>6832</v>
      </c>
      <c r="CH505" s="4">
        <f t="shared" ref="CH505" si="1254">SUM(O494:O505)</f>
        <v>5239</v>
      </c>
      <c r="CZ505" s="70">
        <v>45383</v>
      </c>
      <c r="DA505" s="5">
        <f t="shared" ref="DA505" si="1255">AVERAGE(BS470:BS505)</f>
        <v>14487.444444444445</v>
      </c>
      <c r="DB505" s="5">
        <f t="shared" ref="DB505" si="1256">AVERAGE(BS494:BS505)</f>
        <v>13592.416666666666</v>
      </c>
      <c r="DC505" s="72">
        <f t="shared" ref="DC505" si="1257">BS505</f>
        <v>12491</v>
      </c>
    </row>
    <row r="506" spans="2:107" x14ac:dyDescent="0.3">
      <c r="B506" s="46">
        <v>45413</v>
      </c>
      <c r="C506" t="s">
        <v>447</v>
      </c>
      <c r="D506" s="4">
        <v>75</v>
      </c>
      <c r="E506" s="4">
        <v>119</v>
      </c>
      <c r="F506" s="4">
        <v>570</v>
      </c>
      <c r="G506" s="4">
        <v>40</v>
      </c>
      <c r="H506" s="4">
        <v>2303</v>
      </c>
      <c r="I506" s="4">
        <v>388</v>
      </c>
      <c r="J506" s="4">
        <v>53</v>
      </c>
      <c r="K506" s="4">
        <v>14</v>
      </c>
      <c r="L506" s="4">
        <v>604</v>
      </c>
      <c r="M506" s="4">
        <v>256</v>
      </c>
      <c r="N506" s="4">
        <v>186</v>
      </c>
      <c r="O506" s="4">
        <v>461</v>
      </c>
      <c r="P506" s="4">
        <v>238</v>
      </c>
      <c r="Q506" s="4">
        <v>99</v>
      </c>
      <c r="R506" s="4">
        <v>63</v>
      </c>
      <c r="S506" s="4">
        <v>69</v>
      </c>
      <c r="T506" s="4">
        <v>35</v>
      </c>
      <c r="U506" s="4">
        <v>67</v>
      </c>
      <c r="V506" s="4">
        <v>27</v>
      </c>
      <c r="W506" s="4">
        <v>151</v>
      </c>
      <c r="X506" s="4">
        <v>134</v>
      </c>
      <c r="Y506" s="4">
        <v>162</v>
      </c>
      <c r="Z506" s="4">
        <v>133</v>
      </c>
      <c r="AA506" s="4">
        <v>32</v>
      </c>
      <c r="AB506" s="4">
        <v>120</v>
      </c>
      <c r="AC506" s="4">
        <v>167</v>
      </c>
      <c r="AD506" s="4">
        <v>55</v>
      </c>
      <c r="AE506" s="4">
        <v>232</v>
      </c>
      <c r="AF506" s="4">
        <v>32</v>
      </c>
      <c r="AG506" s="4">
        <v>99</v>
      </c>
      <c r="AH506" s="4">
        <v>96</v>
      </c>
      <c r="AI506" s="4">
        <v>245</v>
      </c>
      <c r="AJ506" s="4">
        <v>190</v>
      </c>
      <c r="AK506" s="4">
        <v>27</v>
      </c>
      <c r="AL506" s="4">
        <v>138</v>
      </c>
      <c r="AM506" s="4">
        <v>85</v>
      </c>
      <c r="AN506" s="4">
        <v>1329</v>
      </c>
      <c r="AO506" s="4">
        <v>185</v>
      </c>
      <c r="AP506" s="4">
        <v>21</v>
      </c>
      <c r="AQ506" s="4">
        <v>85</v>
      </c>
      <c r="AR506" s="4">
        <v>38</v>
      </c>
      <c r="AS506" s="4">
        <v>144</v>
      </c>
      <c r="AT506" s="4">
        <v>889</v>
      </c>
      <c r="AU506" s="4">
        <v>225</v>
      </c>
      <c r="AV506" s="4">
        <v>10</v>
      </c>
      <c r="AW506" s="4">
        <v>243</v>
      </c>
      <c r="AX506" s="4">
        <v>0</v>
      </c>
      <c r="AY506" s="4">
        <v>12</v>
      </c>
      <c r="AZ506" s="4">
        <v>106</v>
      </c>
      <c r="BA506" s="4">
        <v>39</v>
      </c>
      <c r="BB506" s="4">
        <v>23</v>
      </c>
      <c r="BC506" s="4">
        <v>0</v>
      </c>
      <c r="BD506" s="4">
        <v>0</v>
      </c>
      <c r="BE506" s="4">
        <v>0</v>
      </c>
      <c r="BF506" s="4">
        <v>0</v>
      </c>
      <c r="BG506" s="4">
        <v>0</v>
      </c>
      <c r="BH506" s="4">
        <v>0</v>
      </c>
      <c r="BI506" s="4">
        <v>0</v>
      </c>
      <c r="BJ506" s="4">
        <v>0</v>
      </c>
      <c r="BK506" s="4">
        <v>0</v>
      </c>
      <c r="BL506" s="4">
        <v>0</v>
      </c>
      <c r="BM506" s="4">
        <v>0</v>
      </c>
      <c r="BN506" s="4">
        <v>0</v>
      </c>
      <c r="BO506" s="4">
        <v>230</v>
      </c>
      <c r="BQ506" s="4">
        <f t="shared" si="1181"/>
        <v>1794</v>
      </c>
      <c r="BR506" s="27">
        <v>13138</v>
      </c>
      <c r="BS506" s="4">
        <f t="shared" si="938"/>
        <v>13138</v>
      </c>
      <c r="BT506" s="3">
        <v>0</v>
      </c>
      <c r="BU506" s="29">
        <v>45443</v>
      </c>
      <c r="BW506" s="4">
        <f t="shared" ref="BW506" si="1258">SUM(BR495:BR506)</f>
        <v>163163</v>
      </c>
      <c r="BX506" s="22">
        <f t="shared" ref="BX506" si="1259">(BW506/BW494)-1</f>
        <v>-6.4378691438729319E-2</v>
      </c>
      <c r="BY506" s="202">
        <v>11113</v>
      </c>
      <c r="BZ506" s="202">
        <f t="shared" ref="BZ506" si="1260">BR506-BY506</f>
        <v>2025</v>
      </c>
      <c r="CA506" s="202">
        <f t="shared" ref="CA506" si="1261">SUM(BZ495:BZ506)</f>
        <v>18811</v>
      </c>
      <c r="CD506" s="4">
        <f t="shared" ref="CD506" si="1262">SUM(H495:H506)</f>
        <v>28927</v>
      </c>
      <c r="CE506" s="4">
        <f t="shared" ref="CE506" si="1263">SUM(AN495:AN506)</f>
        <v>16828</v>
      </c>
      <c r="CF506" s="4">
        <f t="shared" ref="CF506" si="1264">SUM(AT495:AT506)</f>
        <v>10880</v>
      </c>
      <c r="CG506" s="4">
        <f t="shared" ref="CG506" si="1265">SUM(F495:F506)</f>
        <v>6825</v>
      </c>
      <c r="CH506" s="4">
        <f t="shared" ref="CH506" si="1266">SUM(O495:O506)</f>
        <v>5254</v>
      </c>
      <c r="CK506"/>
      <c r="CL506"/>
      <c r="CM506"/>
      <c r="CN506"/>
      <c r="CO506"/>
      <c r="CP506"/>
      <c r="CQ506"/>
      <c r="CR506"/>
      <c r="CS506"/>
      <c r="CT506"/>
      <c r="CZ506" s="70">
        <v>45413</v>
      </c>
      <c r="DA506" s="5">
        <f t="shared" ref="DA506" si="1267">AVERAGE(BS471:BS506)</f>
        <v>14481.583333333334</v>
      </c>
      <c r="DB506" s="5">
        <f t="shared" ref="DB506" si="1268">AVERAGE(BS495:BS506)</f>
        <v>13596.916666666666</v>
      </c>
      <c r="DC506" s="72">
        <f t="shared" ref="DC506" si="1269">BS506</f>
        <v>13138</v>
      </c>
    </row>
    <row r="507" spans="2:107" x14ac:dyDescent="0.3">
      <c r="B507" s="46">
        <v>45444</v>
      </c>
      <c r="C507" t="s">
        <v>448</v>
      </c>
      <c r="D507" s="4">
        <v>73</v>
      </c>
      <c r="E507" s="4">
        <v>151</v>
      </c>
      <c r="F507" s="4">
        <v>631</v>
      </c>
      <c r="G507" s="4">
        <v>54</v>
      </c>
      <c r="H507" s="4">
        <v>2301</v>
      </c>
      <c r="I507" s="4">
        <v>414</v>
      </c>
      <c r="J507" s="4">
        <v>54</v>
      </c>
      <c r="K507" s="4">
        <v>5</v>
      </c>
      <c r="L507" s="4">
        <v>588</v>
      </c>
      <c r="M507" s="4">
        <v>237</v>
      </c>
      <c r="N507" s="4">
        <v>171</v>
      </c>
      <c r="O507" s="4">
        <v>478</v>
      </c>
      <c r="P507" s="4">
        <v>260</v>
      </c>
      <c r="Q507" s="4">
        <v>120</v>
      </c>
      <c r="R507" s="4">
        <v>88</v>
      </c>
      <c r="S507" s="4">
        <v>72</v>
      </c>
      <c r="T507" s="4">
        <v>66</v>
      </c>
      <c r="U507" s="4">
        <v>81</v>
      </c>
      <c r="V507" s="4">
        <v>35</v>
      </c>
      <c r="W507" s="4">
        <v>130</v>
      </c>
      <c r="X507" s="4">
        <v>140</v>
      </c>
      <c r="Y507" s="4">
        <v>143</v>
      </c>
      <c r="Z507" s="4">
        <v>109</v>
      </c>
      <c r="AA507" s="4">
        <v>29</v>
      </c>
      <c r="AB507" s="4">
        <v>118</v>
      </c>
      <c r="AC507" s="4">
        <v>195</v>
      </c>
      <c r="AD507" s="4">
        <v>57</v>
      </c>
      <c r="AE507" s="4">
        <v>261</v>
      </c>
      <c r="AF507" s="4">
        <v>36</v>
      </c>
      <c r="AG507" s="4">
        <v>117</v>
      </c>
      <c r="AH507" s="4">
        <v>95</v>
      </c>
      <c r="AI507" s="4">
        <v>291</v>
      </c>
      <c r="AJ507" s="4">
        <v>228</v>
      </c>
      <c r="AK507" s="4">
        <v>30</v>
      </c>
      <c r="AL507" s="4">
        <v>161</v>
      </c>
      <c r="AM507" s="4">
        <v>88</v>
      </c>
      <c r="AN507" s="4">
        <v>1353</v>
      </c>
      <c r="AO507" s="4">
        <v>194</v>
      </c>
      <c r="AP507" s="4">
        <v>7</v>
      </c>
      <c r="AQ507" s="4">
        <v>92</v>
      </c>
      <c r="AR507" s="4">
        <v>33</v>
      </c>
      <c r="AS507" s="4">
        <v>149</v>
      </c>
      <c r="AT507" s="4">
        <v>989</v>
      </c>
      <c r="AU507" s="4">
        <v>208</v>
      </c>
      <c r="AV507" s="4">
        <v>19</v>
      </c>
      <c r="AW507" s="4">
        <v>232</v>
      </c>
      <c r="AX507" s="4">
        <v>0</v>
      </c>
      <c r="AY507" s="4">
        <v>14</v>
      </c>
      <c r="AZ507" s="4">
        <v>124</v>
      </c>
      <c r="BA507" s="4">
        <v>37</v>
      </c>
      <c r="BB507" s="4">
        <v>27</v>
      </c>
      <c r="BC507" s="4">
        <v>0</v>
      </c>
      <c r="BD507" s="4">
        <v>0</v>
      </c>
      <c r="BE507" s="4">
        <v>0</v>
      </c>
      <c r="BF507" s="4">
        <v>0</v>
      </c>
      <c r="BG507" s="4">
        <v>0</v>
      </c>
      <c r="BH507" s="4">
        <v>0</v>
      </c>
      <c r="BI507" s="4">
        <v>0</v>
      </c>
      <c r="BJ507" s="4">
        <v>0</v>
      </c>
      <c r="BK507" s="4">
        <v>0</v>
      </c>
      <c r="BL507" s="4">
        <v>0</v>
      </c>
      <c r="BM507" s="4">
        <v>0</v>
      </c>
      <c r="BN507" s="4">
        <v>0</v>
      </c>
      <c r="BO507" s="4">
        <v>166</v>
      </c>
      <c r="BQ507" s="4">
        <f t="shared" si="1181"/>
        <v>1687</v>
      </c>
      <c r="BR507" s="27">
        <v>13438</v>
      </c>
      <c r="BS507" s="4">
        <f t="shared" si="938"/>
        <v>13438</v>
      </c>
      <c r="BT507" s="3">
        <v>0</v>
      </c>
      <c r="BU507" s="29">
        <v>45473</v>
      </c>
      <c r="BW507" s="4">
        <f t="shared" ref="BW507" si="1270">SUM(BR496:BR507)</f>
        <v>161746</v>
      </c>
      <c r="BX507" s="22">
        <f t="shared" ref="BX507" si="1271">(BW507/BW495)-1</f>
        <v>-6.7160348576339013E-2</v>
      </c>
      <c r="BY507" s="202">
        <v>9925</v>
      </c>
      <c r="BZ507" s="202">
        <f t="shared" ref="BZ507" si="1272">BR507-BY507</f>
        <v>3513</v>
      </c>
      <c r="CA507" s="202">
        <f t="shared" ref="CA507" si="1273">SUM(BZ496:BZ507)</f>
        <v>17676</v>
      </c>
      <c r="CD507" s="4">
        <f t="shared" ref="CD507" si="1274">SUM(H496:H507)</f>
        <v>28599</v>
      </c>
      <c r="CE507" s="4">
        <f t="shared" ref="CE507" si="1275">SUM(AN496:AN507)</f>
        <v>16684</v>
      </c>
      <c r="CF507" s="4">
        <f t="shared" ref="CF507" si="1276">SUM(AT496:AT507)</f>
        <v>10871</v>
      </c>
      <c r="CG507" s="4">
        <f t="shared" ref="CG507" si="1277">SUM(F496:F507)</f>
        <v>6810</v>
      </c>
      <c r="CH507" s="4">
        <f t="shared" ref="CH507" si="1278">SUM(O496:O507)</f>
        <v>5208</v>
      </c>
      <c r="CK507"/>
      <c r="CL507"/>
      <c r="CM507"/>
      <c r="CN507"/>
      <c r="CO507"/>
      <c r="CP507"/>
      <c r="CQ507"/>
      <c r="CR507"/>
      <c r="CS507"/>
      <c r="CT507"/>
      <c r="CZ507" s="70">
        <v>45444</v>
      </c>
    </row>
    <row r="508" spans="2:107" x14ac:dyDescent="0.3">
      <c r="B508" s="46">
        <v>45474</v>
      </c>
      <c r="C508" t="s">
        <v>462</v>
      </c>
      <c r="BC508" s="4">
        <v>0</v>
      </c>
      <c r="BD508" s="4">
        <v>0</v>
      </c>
      <c r="BE508" s="4">
        <v>0</v>
      </c>
      <c r="BF508" s="4">
        <v>0</v>
      </c>
      <c r="BG508" s="4">
        <v>0</v>
      </c>
      <c r="BH508" s="4">
        <v>0</v>
      </c>
      <c r="BI508" s="4">
        <v>0</v>
      </c>
      <c r="BJ508" s="4">
        <v>0</v>
      </c>
      <c r="BK508" s="4">
        <v>0</v>
      </c>
      <c r="BL508" s="4">
        <v>0</v>
      </c>
      <c r="BM508" s="4">
        <v>0</v>
      </c>
      <c r="BN508" s="4">
        <v>0</v>
      </c>
      <c r="BQ508" s="4">
        <f t="shared" si="1181"/>
        <v>0</v>
      </c>
      <c r="BS508" s="4">
        <f t="shared" si="938"/>
        <v>0</v>
      </c>
      <c r="BU508" s="29">
        <v>45504</v>
      </c>
      <c r="CZ508" s="70">
        <v>45474</v>
      </c>
    </row>
    <row r="509" spans="2:107" x14ac:dyDescent="0.3">
      <c r="B509" s="46">
        <v>45505</v>
      </c>
      <c r="C509" t="s">
        <v>438</v>
      </c>
      <c r="BC509" s="4">
        <v>0</v>
      </c>
      <c r="BD509" s="4">
        <v>0</v>
      </c>
      <c r="BE509" s="4">
        <v>0</v>
      </c>
      <c r="BF509" s="4">
        <v>0</v>
      </c>
      <c r="BG509" s="4">
        <v>0</v>
      </c>
      <c r="BH509" s="4">
        <v>0</v>
      </c>
      <c r="BI509" s="4">
        <v>0</v>
      </c>
      <c r="BJ509" s="4">
        <v>0</v>
      </c>
      <c r="BK509" s="4">
        <v>0</v>
      </c>
      <c r="BL509" s="4">
        <v>0</v>
      </c>
      <c r="BM509" s="4">
        <v>0</v>
      </c>
      <c r="BN509" s="4">
        <v>0</v>
      </c>
      <c r="BQ509" s="4">
        <f t="shared" si="1181"/>
        <v>0</v>
      </c>
      <c r="BS509" s="4">
        <f t="shared" si="938"/>
        <v>0</v>
      </c>
      <c r="BU509" s="29">
        <v>45535</v>
      </c>
      <c r="CZ509" s="70">
        <v>45505</v>
      </c>
    </row>
    <row r="510" spans="2:107" x14ac:dyDescent="0.3">
      <c r="B510" s="46">
        <v>45536</v>
      </c>
      <c r="C510" t="s">
        <v>439</v>
      </c>
      <c r="BC510" s="4">
        <v>0</v>
      </c>
      <c r="BD510" s="4">
        <v>0</v>
      </c>
      <c r="BE510" s="4">
        <v>0</v>
      </c>
      <c r="BF510" s="4">
        <v>0</v>
      </c>
      <c r="BG510" s="4">
        <v>0</v>
      </c>
      <c r="BH510" s="4">
        <v>0</v>
      </c>
      <c r="BI510" s="4">
        <v>0</v>
      </c>
      <c r="BJ510" s="4">
        <v>0</v>
      </c>
      <c r="BK510" s="4">
        <v>0</v>
      </c>
      <c r="BL510" s="4">
        <v>0</v>
      </c>
      <c r="BM510" s="4">
        <v>0</v>
      </c>
      <c r="BN510" s="4">
        <v>0</v>
      </c>
      <c r="BU510" s="29">
        <v>45565</v>
      </c>
      <c r="CK510"/>
      <c r="CL510"/>
      <c r="CM510"/>
      <c r="CN510"/>
      <c r="CO510"/>
      <c r="CP510"/>
      <c r="CQ510"/>
      <c r="CR510"/>
      <c r="CS510"/>
      <c r="CT510"/>
      <c r="CZ510" s="70">
        <v>45536</v>
      </c>
    </row>
    <row r="511" spans="2:107" x14ac:dyDescent="0.3">
      <c r="B511" s="46">
        <v>45566</v>
      </c>
      <c r="C511" t="s">
        <v>440</v>
      </c>
      <c r="BC511" s="4">
        <v>0</v>
      </c>
      <c r="BD511" s="4">
        <v>0</v>
      </c>
      <c r="BE511" s="4">
        <v>0</v>
      </c>
      <c r="BF511" s="4">
        <v>0</v>
      </c>
      <c r="BG511" s="4">
        <v>0</v>
      </c>
      <c r="BH511" s="4">
        <v>0</v>
      </c>
      <c r="BI511" s="4">
        <v>0</v>
      </c>
      <c r="BJ511" s="4">
        <v>0</v>
      </c>
      <c r="BK511" s="4">
        <v>0</v>
      </c>
      <c r="BL511" s="4">
        <v>0</v>
      </c>
      <c r="BM511" s="4">
        <v>0</v>
      </c>
      <c r="BN511" s="4">
        <v>0</v>
      </c>
      <c r="BU511" s="29">
        <v>45596</v>
      </c>
      <c r="CK511"/>
      <c r="CL511"/>
      <c r="CM511"/>
      <c r="CN511"/>
      <c r="CO511"/>
      <c r="CP511"/>
      <c r="CQ511"/>
      <c r="CR511"/>
      <c r="CS511"/>
      <c r="CT511"/>
      <c r="CZ511" s="70">
        <v>45566</v>
      </c>
    </row>
    <row r="512" spans="2:107" x14ac:dyDescent="0.3">
      <c r="B512" s="46">
        <v>45597</v>
      </c>
      <c r="C512" t="s">
        <v>441</v>
      </c>
      <c r="BC512" s="4">
        <v>0</v>
      </c>
      <c r="BD512" s="4">
        <v>0</v>
      </c>
      <c r="BE512" s="4">
        <v>0</v>
      </c>
      <c r="BF512" s="4">
        <v>0</v>
      </c>
      <c r="BG512" s="4">
        <v>0</v>
      </c>
      <c r="BH512" s="4">
        <v>0</v>
      </c>
      <c r="BI512" s="4">
        <v>0</v>
      </c>
      <c r="BJ512" s="4">
        <v>0</v>
      </c>
      <c r="BK512" s="4">
        <v>0</v>
      </c>
      <c r="BL512" s="4">
        <v>0</v>
      </c>
      <c r="BM512" s="4">
        <v>0</v>
      </c>
      <c r="BN512" s="4">
        <v>0</v>
      </c>
      <c r="BU512" s="29">
        <v>45626</v>
      </c>
      <c r="CZ512" s="70">
        <v>45597</v>
      </c>
    </row>
    <row r="513" spans="2:107" x14ac:dyDescent="0.3">
      <c r="B513" s="46">
        <v>45627</v>
      </c>
      <c r="C513" t="s">
        <v>442</v>
      </c>
      <c r="BC513" s="4">
        <v>0</v>
      </c>
      <c r="BD513" s="4">
        <v>0</v>
      </c>
      <c r="BE513" s="4">
        <v>0</v>
      </c>
      <c r="BF513" s="4">
        <v>0</v>
      </c>
      <c r="BG513" s="4">
        <v>0</v>
      </c>
      <c r="BH513" s="4">
        <v>0</v>
      </c>
      <c r="BI513" s="4">
        <v>0</v>
      </c>
      <c r="BJ513" s="4">
        <v>0</v>
      </c>
      <c r="BK513" s="4">
        <v>0</v>
      </c>
      <c r="BL513" s="4">
        <v>0</v>
      </c>
      <c r="BM513" s="4">
        <v>0</v>
      </c>
      <c r="BN513" s="4">
        <v>0</v>
      </c>
      <c r="BU513" s="29">
        <v>45657</v>
      </c>
      <c r="CZ513" s="70">
        <v>45627</v>
      </c>
    </row>
    <row r="514" spans="2:107" x14ac:dyDescent="0.3">
      <c r="B514" s="46">
        <v>45658</v>
      </c>
      <c r="C514" t="s">
        <v>443</v>
      </c>
      <c r="BC514" s="4">
        <v>0</v>
      </c>
      <c r="BD514" s="4">
        <v>0</v>
      </c>
      <c r="BE514" s="4">
        <v>0</v>
      </c>
      <c r="BF514" s="4">
        <v>0</v>
      </c>
      <c r="BG514" s="4">
        <v>0</v>
      </c>
      <c r="BH514" s="4">
        <v>0</v>
      </c>
      <c r="BI514" s="4">
        <v>0</v>
      </c>
      <c r="BJ514" s="4">
        <v>0</v>
      </c>
      <c r="BK514" s="4">
        <v>0</v>
      </c>
      <c r="BL514" s="4">
        <v>0</v>
      </c>
      <c r="BM514" s="4">
        <v>0</v>
      </c>
      <c r="BN514" s="4">
        <v>0</v>
      </c>
      <c r="BU514" s="29">
        <v>45688</v>
      </c>
      <c r="CZ514" s="70">
        <v>45658</v>
      </c>
    </row>
    <row r="515" spans="2:107" x14ac:dyDescent="0.3">
      <c r="B515" s="46">
        <v>45689</v>
      </c>
      <c r="C515" t="s">
        <v>444</v>
      </c>
      <c r="BC515" s="4">
        <v>0</v>
      </c>
      <c r="BD515" s="4">
        <v>0</v>
      </c>
      <c r="BE515" s="4">
        <v>0</v>
      </c>
      <c r="BF515" s="4">
        <v>0</v>
      </c>
      <c r="BG515" s="4">
        <v>0</v>
      </c>
      <c r="BH515" s="4">
        <v>0</v>
      </c>
      <c r="BI515" s="4">
        <v>0</v>
      </c>
      <c r="BJ515" s="4">
        <v>0</v>
      </c>
      <c r="BK515" s="4">
        <v>0</v>
      </c>
      <c r="BL515" s="4">
        <v>0</v>
      </c>
      <c r="BM515" s="4">
        <v>0</v>
      </c>
      <c r="BN515" s="4">
        <v>0</v>
      </c>
      <c r="BU515" s="29">
        <v>45716</v>
      </c>
      <c r="CZ515" s="70">
        <v>45689</v>
      </c>
      <c r="DC515" s="52"/>
    </row>
    <row r="516" spans="2:107" x14ac:dyDescent="0.3">
      <c r="B516" s="46">
        <v>45717</v>
      </c>
      <c r="C516" t="s">
        <v>445</v>
      </c>
      <c r="BC516" s="4">
        <v>0</v>
      </c>
      <c r="BD516" s="4">
        <v>0</v>
      </c>
      <c r="BE516" s="4">
        <v>0</v>
      </c>
      <c r="BF516" s="4">
        <v>0</v>
      </c>
      <c r="BG516" s="4">
        <v>0</v>
      </c>
      <c r="BH516" s="4">
        <v>0</v>
      </c>
      <c r="BI516" s="4">
        <v>0</v>
      </c>
      <c r="BJ516" s="4">
        <v>0</v>
      </c>
      <c r="BK516" s="4">
        <v>0</v>
      </c>
      <c r="BL516" s="4">
        <v>0</v>
      </c>
      <c r="BM516" s="4">
        <v>0</v>
      </c>
      <c r="BN516" s="4">
        <v>0</v>
      </c>
      <c r="BU516" s="29">
        <v>45747</v>
      </c>
      <c r="CZ516" s="70">
        <v>45717</v>
      </c>
      <c r="DC516" s="52"/>
    </row>
    <row r="517" spans="2:107" x14ac:dyDescent="0.3">
      <c r="B517" s="46">
        <v>45748</v>
      </c>
      <c r="C517" t="s">
        <v>446</v>
      </c>
      <c r="BC517" s="4">
        <v>0</v>
      </c>
      <c r="BD517" s="4">
        <v>0</v>
      </c>
      <c r="BE517" s="4">
        <v>0</v>
      </c>
      <c r="BF517" s="4">
        <v>0</v>
      </c>
      <c r="BG517" s="4">
        <v>0</v>
      </c>
      <c r="BH517" s="4">
        <v>0</v>
      </c>
      <c r="BI517" s="4">
        <v>0</v>
      </c>
      <c r="BJ517" s="4">
        <v>0</v>
      </c>
      <c r="BK517" s="4">
        <v>0</v>
      </c>
      <c r="BL517" s="4">
        <v>0</v>
      </c>
      <c r="BM517" s="4">
        <v>0</v>
      </c>
      <c r="BN517" s="4">
        <v>0</v>
      </c>
      <c r="BU517" s="29">
        <v>45777</v>
      </c>
      <c r="CZ517" s="70">
        <v>45748</v>
      </c>
      <c r="DC517" s="52"/>
    </row>
    <row r="518" spans="2:107" x14ac:dyDescent="0.3">
      <c r="B518" s="46">
        <v>45778</v>
      </c>
      <c r="C518" t="s">
        <v>447</v>
      </c>
      <c r="BC518" s="4">
        <v>0</v>
      </c>
      <c r="BD518" s="4">
        <v>0</v>
      </c>
      <c r="BE518" s="4">
        <v>0</v>
      </c>
      <c r="BF518" s="4">
        <v>0</v>
      </c>
      <c r="BG518" s="4">
        <v>0</v>
      </c>
      <c r="BH518" s="4">
        <v>0</v>
      </c>
      <c r="BI518" s="4">
        <v>0</v>
      </c>
      <c r="BJ518" s="4">
        <v>0</v>
      </c>
      <c r="BK518" s="4">
        <v>0</v>
      </c>
      <c r="BL518" s="4">
        <v>0</v>
      </c>
      <c r="BM518" s="4">
        <v>0</v>
      </c>
      <c r="BN518" s="4">
        <v>0</v>
      </c>
      <c r="BU518" s="29">
        <v>45808</v>
      </c>
      <c r="CK518"/>
      <c r="CL518"/>
      <c r="CM518"/>
      <c r="CN518"/>
      <c r="CO518"/>
      <c r="CP518"/>
      <c r="CQ518"/>
      <c r="CR518"/>
      <c r="CS518"/>
      <c r="CT518"/>
      <c r="CZ518" s="70">
        <v>45778</v>
      </c>
      <c r="DC518" s="52"/>
    </row>
    <row r="519" spans="2:107" x14ac:dyDescent="0.3">
      <c r="B519" s="46">
        <v>45809</v>
      </c>
      <c r="C519" t="s">
        <v>448</v>
      </c>
      <c r="BC519" s="4">
        <v>0</v>
      </c>
      <c r="BD519" s="4">
        <v>0</v>
      </c>
      <c r="BE519" s="4">
        <v>0</v>
      </c>
      <c r="BF519" s="4">
        <v>0</v>
      </c>
      <c r="BG519" s="4">
        <v>0</v>
      </c>
      <c r="BH519" s="4">
        <v>0</v>
      </c>
      <c r="BI519" s="4">
        <v>0</v>
      </c>
      <c r="BJ519" s="4">
        <v>0</v>
      </c>
      <c r="BK519" s="4">
        <v>0</v>
      </c>
      <c r="BL519" s="4">
        <v>0</v>
      </c>
      <c r="BM519" s="4">
        <v>0</v>
      </c>
      <c r="BN519" s="4">
        <v>0</v>
      </c>
      <c r="BU519" s="29">
        <v>45838</v>
      </c>
      <c r="CZ519" s="70">
        <v>45809</v>
      </c>
      <c r="DC519" s="52"/>
    </row>
    <row r="520" spans="2:107" x14ac:dyDescent="0.3">
      <c r="B520" s="46">
        <v>45839</v>
      </c>
      <c r="C520" t="s">
        <v>462</v>
      </c>
      <c r="BU520" s="29"/>
      <c r="CZ520" s="70"/>
      <c r="DC520" s="52"/>
    </row>
    <row r="521" spans="2:107" x14ac:dyDescent="0.3">
      <c r="B521" s="46">
        <v>45870</v>
      </c>
      <c r="C521" t="s">
        <v>438</v>
      </c>
      <c r="BU521" s="29"/>
      <c r="CZ521" s="70"/>
      <c r="DC521" s="52"/>
    </row>
    <row r="522" spans="2:107" x14ac:dyDescent="0.3">
      <c r="B522" s="46">
        <v>45901</v>
      </c>
      <c r="C522" t="s">
        <v>439</v>
      </c>
      <c r="BU522" s="29"/>
      <c r="CZ522" s="70"/>
      <c r="DC522" s="52"/>
    </row>
    <row r="523" spans="2:107" x14ac:dyDescent="0.3">
      <c r="B523" s="46">
        <v>45931</v>
      </c>
      <c r="C523" t="s">
        <v>440</v>
      </c>
      <c r="BU523" s="29"/>
      <c r="CZ523" s="70"/>
      <c r="DC523" s="52"/>
    </row>
    <row r="524" spans="2:107" x14ac:dyDescent="0.3">
      <c r="B524" s="46">
        <v>45962</v>
      </c>
      <c r="C524" t="s">
        <v>441</v>
      </c>
      <c r="BU524" s="29"/>
      <c r="CZ524" s="70"/>
      <c r="DC524" s="52"/>
    </row>
    <row r="525" spans="2:107" x14ac:dyDescent="0.3">
      <c r="B525" s="46">
        <v>45992</v>
      </c>
      <c r="C525" t="s">
        <v>442</v>
      </c>
      <c r="BU525" s="29"/>
      <c r="CZ525" s="70"/>
      <c r="DC525" s="52"/>
    </row>
    <row r="526" spans="2:107" x14ac:dyDescent="0.3">
      <c r="B526" s="46">
        <v>46023</v>
      </c>
      <c r="C526" t="s">
        <v>443</v>
      </c>
      <c r="BU526" s="29"/>
      <c r="CZ526" s="70"/>
      <c r="DC526" s="52"/>
    </row>
    <row r="527" spans="2:107" x14ac:dyDescent="0.3">
      <c r="B527" s="46">
        <v>46054</v>
      </c>
      <c r="C527" t="s">
        <v>444</v>
      </c>
      <c r="BU527" s="29"/>
      <c r="CZ527" s="70"/>
      <c r="DC527" s="52"/>
    </row>
    <row r="528" spans="2:107" x14ac:dyDescent="0.3">
      <c r="B528" s="46">
        <v>46082</v>
      </c>
      <c r="C528" t="s">
        <v>445</v>
      </c>
      <c r="BU528" s="29"/>
      <c r="CZ528" s="70"/>
      <c r="DC528" s="52"/>
    </row>
    <row r="529" spans="2:107" x14ac:dyDescent="0.3">
      <c r="B529" s="46">
        <v>46113</v>
      </c>
      <c r="C529" t="s">
        <v>446</v>
      </c>
      <c r="BU529" s="29"/>
      <c r="CZ529" s="70"/>
      <c r="DC529" s="52"/>
    </row>
    <row r="530" spans="2:107" x14ac:dyDescent="0.3">
      <c r="B530" s="46">
        <v>46143</v>
      </c>
      <c r="C530" t="s">
        <v>447</v>
      </c>
      <c r="BU530" s="29"/>
      <c r="CZ530" s="70"/>
      <c r="DC530" s="52"/>
    </row>
    <row r="531" spans="2:107" x14ac:dyDescent="0.3">
      <c r="B531" s="46">
        <v>46174</v>
      </c>
      <c r="C531" t="s">
        <v>448</v>
      </c>
      <c r="BU531" s="29"/>
      <c r="CZ531" s="70"/>
      <c r="DC531" s="52"/>
    </row>
    <row r="532" spans="2:107" x14ac:dyDescent="0.3">
      <c r="B532" s="46">
        <v>46204</v>
      </c>
      <c r="C532" t="s">
        <v>462</v>
      </c>
      <c r="BU532" s="29"/>
      <c r="CZ532" s="70"/>
      <c r="DC532" s="52"/>
    </row>
    <row r="533" spans="2:107" x14ac:dyDescent="0.3">
      <c r="B533" s="46">
        <v>46235</v>
      </c>
      <c r="C533" t="s">
        <v>438</v>
      </c>
      <c r="BU533" s="29"/>
      <c r="CZ533" s="70"/>
      <c r="DC533" s="52"/>
    </row>
    <row r="534" spans="2:107" x14ac:dyDescent="0.3">
      <c r="B534" s="46">
        <v>46266</v>
      </c>
      <c r="C534" t="s">
        <v>439</v>
      </c>
      <c r="BU534" s="29"/>
      <c r="CZ534" s="70"/>
      <c r="DC534" s="52"/>
    </row>
    <row r="535" spans="2:107" x14ac:dyDescent="0.3">
      <c r="B535" s="46">
        <v>46296</v>
      </c>
      <c r="C535" t="s">
        <v>440</v>
      </c>
      <c r="BU535" s="29"/>
      <c r="CZ535" s="70"/>
      <c r="DC535" s="52"/>
    </row>
    <row r="536" spans="2:107" x14ac:dyDescent="0.3">
      <c r="B536" s="46">
        <v>46327</v>
      </c>
      <c r="C536" t="s">
        <v>441</v>
      </c>
      <c r="BU536" s="29"/>
      <c r="CZ536" s="70"/>
      <c r="DC536" s="52"/>
    </row>
    <row r="537" spans="2:107" x14ac:dyDescent="0.3">
      <c r="B537" s="46">
        <v>46357</v>
      </c>
      <c r="C537" t="s">
        <v>442</v>
      </c>
      <c r="BU537" s="29"/>
      <c r="CZ537" s="70"/>
      <c r="DC537" s="52"/>
    </row>
    <row r="538" spans="2:107" x14ac:dyDescent="0.3">
      <c r="B538" s="46">
        <v>46388</v>
      </c>
      <c r="C538" t="s">
        <v>443</v>
      </c>
      <c r="BU538" s="29"/>
      <c r="CZ538" s="70"/>
      <c r="DC538" s="52"/>
    </row>
    <row r="539" spans="2:107" x14ac:dyDescent="0.3">
      <c r="B539" s="46">
        <v>46419</v>
      </c>
      <c r="C539" t="s">
        <v>444</v>
      </c>
      <c r="BU539" s="29"/>
      <c r="CZ539" s="70"/>
      <c r="DC539" s="52"/>
    </row>
    <row r="540" spans="2:107" x14ac:dyDescent="0.3">
      <c r="B540" s="46">
        <v>46447</v>
      </c>
      <c r="C540" t="s">
        <v>445</v>
      </c>
      <c r="BU540" s="29"/>
      <c r="CZ540" s="70"/>
      <c r="DC540" s="52"/>
    </row>
    <row r="541" spans="2:107" x14ac:dyDescent="0.3">
      <c r="B541" s="46">
        <v>46478</v>
      </c>
      <c r="C541" t="s">
        <v>446</v>
      </c>
      <c r="BU541" s="29"/>
      <c r="CZ541" s="70"/>
      <c r="DC541" s="52"/>
    </row>
    <row r="542" spans="2:107" x14ac:dyDescent="0.3">
      <c r="B542" s="46">
        <v>46508</v>
      </c>
      <c r="C542" t="s">
        <v>447</v>
      </c>
      <c r="BU542" s="29"/>
      <c r="CZ542" s="70"/>
      <c r="DC542" s="52"/>
    </row>
    <row r="543" spans="2:107" x14ac:dyDescent="0.3">
      <c r="B543" s="46">
        <v>46539</v>
      </c>
      <c r="C543" t="s">
        <v>448</v>
      </c>
      <c r="BU543" s="29"/>
      <c r="CZ543" s="70"/>
      <c r="DC543" s="52"/>
    </row>
    <row r="544" spans="2:107" x14ac:dyDescent="0.3">
      <c r="B544" s="46">
        <v>46569</v>
      </c>
      <c r="C544" t="s">
        <v>462</v>
      </c>
      <c r="BU544" s="29"/>
      <c r="CZ544" s="70"/>
      <c r="DC544" s="52"/>
    </row>
    <row r="545" spans="2:107" x14ac:dyDescent="0.3">
      <c r="B545" s="46">
        <v>46600</v>
      </c>
      <c r="C545" t="s">
        <v>438</v>
      </c>
      <c r="BU545" s="29"/>
      <c r="CZ545" s="70"/>
      <c r="DC545" s="52"/>
    </row>
    <row r="546" spans="2:107" x14ac:dyDescent="0.3">
      <c r="B546" s="46">
        <v>46631</v>
      </c>
      <c r="C546" t="s">
        <v>439</v>
      </c>
      <c r="BU546" s="29"/>
      <c r="CZ546" s="70"/>
      <c r="DC546" s="52"/>
    </row>
    <row r="547" spans="2:107" x14ac:dyDescent="0.3">
      <c r="B547" s="46">
        <v>46661</v>
      </c>
      <c r="C547" t="s">
        <v>440</v>
      </c>
      <c r="BU547" s="29"/>
      <c r="CZ547" s="70"/>
      <c r="DC547" s="52"/>
    </row>
    <row r="548" spans="2:107" x14ac:dyDescent="0.3">
      <c r="B548" s="46">
        <v>46692</v>
      </c>
      <c r="C548" t="s">
        <v>441</v>
      </c>
      <c r="BU548" s="29"/>
      <c r="CZ548" s="70"/>
      <c r="DC548" s="52"/>
    </row>
    <row r="549" spans="2:107" x14ac:dyDescent="0.3">
      <c r="B549" s="46">
        <v>46722</v>
      </c>
      <c r="C549" t="s">
        <v>442</v>
      </c>
      <c r="BU549" s="29"/>
      <c r="CZ549" s="70"/>
      <c r="DC549" s="52"/>
    </row>
    <row r="550" spans="2:107" x14ac:dyDescent="0.3">
      <c r="B550" s="46">
        <v>46753</v>
      </c>
      <c r="C550" t="s">
        <v>443</v>
      </c>
      <c r="BU550" s="29"/>
      <c r="CZ550" s="70"/>
      <c r="DC550" s="52"/>
    </row>
    <row r="551" spans="2:107" x14ac:dyDescent="0.3">
      <c r="B551" s="46">
        <v>46784</v>
      </c>
      <c r="C551" t="s">
        <v>444</v>
      </c>
      <c r="BU551" s="29"/>
      <c r="CZ551" s="70"/>
      <c r="DC551" s="52"/>
    </row>
    <row r="552" spans="2:107" x14ac:dyDescent="0.3">
      <c r="B552" s="46">
        <v>46813</v>
      </c>
      <c r="C552" t="s">
        <v>445</v>
      </c>
      <c r="BU552" s="29"/>
      <c r="CZ552" s="70"/>
      <c r="DC552" s="52"/>
    </row>
    <row r="553" spans="2:107" x14ac:dyDescent="0.3">
      <c r="B553" s="46">
        <v>46844</v>
      </c>
      <c r="C553" t="s">
        <v>446</v>
      </c>
      <c r="BU553" s="29"/>
      <c r="CZ553" s="70"/>
      <c r="DC553" s="52"/>
    </row>
    <row r="554" spans="2:107" x14ac:dyDescent="0.3">
      <c r="B554" s="46">
        <v>46874</v>
      </c>
      <c r="C554" t="s">
        <v>447</v>
      </c>
      <c r="BU554" s="29"/>
      <c r="CZ554" s="70"/>
      <c r="DC554" s="52"/>
    </row>
    <row r="555" spans="2:107" x14ac:dyDescent="0.3">
      <c r="B555" s="46">
        <v>46905</v>
      </c>
      <c r="C555" t="s">
        <v>448</v>
      </c>
      <c r="DC555" s="52"/>
    </row>
    <row r="556" spans="2:107" x14ac:dyDescent="0.3">
      <c r="B556" s="46">
        <v>46935</v>
      </c>
      <c r="C556" t="s">
        <v>462</v>
      </c>
      <c r="DC556" s="52"/>
    </row>
    <row r="557" spans="2:107" x14ac:dyDescent="0.3">
      <c r="B557" s="46">
        <v>46966</v>
      </c>
      <c r="C557" t="s">
        <v>438</v>
      </c>
      <c r="DC557" s="52"/>
    </row>
    <row r="558" spans="2:107" x14ac:dyDescent="0.3">
      <c r="B558" s="46">
        <v>46997</v>
      </c>
      <c r="C558" t="s">
        <v>439</v>
      </c>
      <c r="DC558" s="52"/>
    </row>
    <row r="559" spans="2:107" x14ac:dyDescent="0.3">
      <c r="B559" s="46">
        <v>47027</v>
      </c>
      <c r="C559" t="s">
        <v>440</v>
      </c>
      <c r="DC559" s="52"/>
    </row>
    <row r="560" spans="2:107" x14ac:dyDescent="0.3">
      <c r="B560" s="46">
        <v>47058</v>
      </c>
      <c r="C560" t="s">
        <v>441</v>
      </c>
      <c r="DC560" s="52"/>
    </row>
    <row r="561" spans="2:107" x14ac:dyDescent="0.3">
      <c r="B561" s="46">
        <v>47088</v>
      </c>
      <c r="C561" t="s">
        <v>442</v>
      </c>
      <c r="DC561" s="52"/>
    </row>
    <row r="562" spans="2:107" x14ac:dyDescent="0.3">
      <c r="B562" s="46">
        <v>47119</v>
      </c>
      <c r="C562" t="s">
        <v>443</v>
      </c>
      <c r="DC562" s="52"/>
    </row>
    <row r="563" spans="2:107" x14ac:dyDescent="0.3">
      <c r="B563" s="46">
        <v>47150</v>
      </c>
      <c r="C563" t="s">
        <v>444</v>
      </c>
      <c r="DC563" s="52"/>
    </row>
    <row r="564" spans="2:107" x14ac:dyDescent="0.3">
      <c r="B564" s="46">
        <v>47178</v>
      </c>
      <c r="C564" t="s">
        <v>445</v>
      </c>
      <c r="DC564" s="52"/>
    </row>
    <row r="565" spans="2:107" x14ac:dyDescent="0.3">
      <c r="B565" s="46">
        <v>47209</v>
      </c>
      <c r="C565" t="s">
        <v>446</v>
      </c>
      <c r="DC565" s="52"/>
    </row>
    <row r="566" spans="2:107" x14ac:dyDescent="0.3">
      <c r="B566" s="46">
        <v>47239</v>
      </c>
      <c r="C566" t="s">
        <v>447</v>
      </c>
      <c r="DC566" s="52"/>
    </row>
    <row r="567" spans="2:107" x14ac:dyDescent="0.3">
      <c r="B567" s="46">
        <v>47270</v>
      </c>
      <c r="C567" t="s">
        <v>448</v>
      </c>
      <c r="DC567" s="52"/>
    </row>
    <row r="568" spans="2:107" x14ac:dyDescent="0.3">
      <c r="B568" s="46"/>
      <c r="DC568" s="52"/>
    </row>
    <row r="569" spans="2:107" x14ac:dyDescent="0.3">
      <c r="B569" s="32"/>
      <c r="DC569" s="52"/>
    </row>
    <row r="570" spans="2:107" x14ac:dyDescent="0.3">
      <c r="B570" s="24" t="s">
        <v>490</v>
      </c>
      <c r="D570" s="4">
        <f>SUM(D4:D567)</f>
        <v>29350.5</v>
      </c>
      <c r="E570" s="4">
        <f t="shared" ref="E570:BP570" si="1279">SUM(E4:E567)</f>
        <v>135613.5</v>
      </c>
      <c r="F570" s="4">
        <f t="shared" si="1279"/>
        <v>214052</v>
      </c>
      <c r="G570" s="4">
        <f t="shared" si="1279"/>
        <v>27530.5</v>
      </c>
      <c r="H570" s="4">
        <f t="shared" si="1279"/>
        <v>1236714.5</v>
      </c>
      <c r="I570" s="4">
        <f t="shared" si="1279"/>
        <v>171981</v>
      </c>
      <c r="J570" s="4">
        <f t="shared" si="1279"/>
        <v>28138</v>
      </c>
      <c r="K570" s="4">
        <f t="shared" si="1279"/>
        <v>6262.5</v>
      </c>
      <c r="L570" s="4">
        <f t="shared" si="1279"/>
        <v>189423</v>
      </c>
      <c r="M570" s="4">
        <f t="shared" si="1279"/>
        <v>85976</v>
      </c>
      <c r="N570" s="4">
        <f t="shared" si="1279"/>
        <v>93320.5</v>
      </c>
      <c r="O570" s="4">
        <f t="shared" si="1279"/>
        <v>224809.5</v>
      </c>
      <c r="P570" s="4">
        <f t="shared" si="1279"/>
        <v>123377.5</v>
      </c>
      <c r="Q570" s="4">
        <f t="shared" si="1279"/>
        <v>47377</v>
      </c>
      <c r="R570" s="4">
        <f t="shared" si="1279"/>
        <v>35909.5</v>
      </c>
      <c r="S570" s="4">
        <f t="shared" si="1279"/>
        <v>47730.5</v>
      </c>
      <c r="T570" s="4">
        <f t="shared" si="1279"/>
        <v>23188</v>
      </c>
      <c r="U570" s="4">
        <f t="shared" si="1279"/>
        <v>35490.5</v>
      </c>
      <c r="V570" s="4">
        <f t="shared" si="1279"/>
        <v>13380.5</v>
      </c>
      <c r="W570" s="4">
        <f t="shared" si="1279"/>
        <v>48794</v>
      </c>
      <c r="X570" s="4">
        <f t="shared" si="1279"/>
        <v>60210</v>
      </c>
      <c r="Y570" s="4">
        <f t="shared" si="1279"/>
        <v>96842</v>
      </c>
      <c r="Z570" s="4">
        <f t="shared" si="1279"/>
        <v>77180.5</v>
      </c>
      <c r="AA570" s="4">
        <f t="shared" si="1279"/>
        <v>15421</v>
      </c>
      <c r="AB570" s="4">
        <f t="shared" si="1279"/>
        <v>60506</v>
      </c>
      <c r="AC570" s="4">
        <f t="shared" si="1279"/>
        <v>122273</v>
      </c>
      <c r="AD570" s="4">
        <f t="shared" si="1279"/>
        <v>27481.5</v>
      </c>
      <c r="AE570" s="4">
        <f t="shared" si="1279"/>
        <v>120258</v>
      </c>
      <c r="AF570" s="4">
        <f t="shared" si="1279"/>
        <v>14545.5</v>
      </c>
      <c r="AG570" s="4">
        <f t="shared" si="1279"/>
        <v>52957</v>
      </c>
      <c r="AH570" s="4">
        <f t="shared" si="1279"/>
        <v>48633</v>
      </c>
      <c r="AI570" s="4">
        <f t="shared" si="1279"/>
        <v>113054</v>
      </c>
      <c r="AJ570" s="4">
        <f t="shared" si="1279"/>
        <v>81034.5</v>
      </c>
      <c r="AK570" s="4">
        <f t="shared" si="1279"/>
        <v>22417.5</v>
      </c>
      <c r="AL570" s="4">
        <f t="shared" si="1279"/>
        <v>77940.5</v>
      </c>
      <c r="AM570" s="4">
        <f t="shared" si="1279"/>
        <v>44731</v>
      </c>
      <c r="AN570" s="4">
        <f t="shared" si="1279"/>
        <v>708674</v>
      </c>
      <c r="AO570" s="4">
        <f t="shared" si="1279"/>
        <v>71164.5</v>
      </c>
      <c r="AP570" s="4">
        <f t="shared" si="1279"/>
        <v>7653</v>
      </c>
      <c r="AQ570" s="4">
        <f t="shared" si="1279"/>
        <v>33255.5</v>
      </c>
      <c r="AR570" s="4">
        <f t="shared" si="1279"/>
        <v>19591.5</v>
      </c>
      <c r="AS570" s="4">
        <f t="shared" si="1279"/>
        <v>51925.5</v>
      </c>
      <c r="AT570" s="4">
        <f t="shared" si="1279"/>
        <v>289802</v>
      </c>
      <c r="AU570" s="4">
        <f t="shared" si="1279"/>
        <v>106301.5</v>
      </c>
      <c r="AV570" s="4">
        <f t="shared" si="1279"/>
        <v>8560</v>
      </c>
      <c r="AW570" s="4">
        <f t="shared" si="1279"/>
        <v>95323</v>
      </c>
      <c r="AX570" s="4">
        <f t="shared" si="1279"/>
        <v>135943.5</v>
      </c>
      <c r="AY570" s="4">
        <f t="shared" si="1279"/>
        <v>7199.5</v>
      </c>
      <c r="AZ570" s="4">
        <f t="shared" si="1279"/>
        <v>59468.5</v>
      </c>
      <c r="BA570" s="4">
        <f t="shared" si="1279"/>
        <v>27488</v>
      </c>
      <c r="BB570" s="4">
        <f t="shared" si="1279"/>
        <v>10255</v>
      </c>
      <c r="BC570" s="4" t="s">
        <v>821</v>
      </c>
      <c r="BD570" s="4" t="s">
        <v>821</v>
      </c>
      <c r="BE570" s="4" t="s">
        <v>821</v>
      </c>
      <c r="BF570" s="4" t="s">
        <v>821</v>
      </c>
      <c r="BG570" s="4" t="s">
        <v>821</v>
      </c>
      <c r="BH570" s="4" t="s">
        <v>821</v>
      </c>
      <c r="BI570" s="4" t="s">
        <v>821</v>
      </c>
      <c r="BJ570" s="4" t="s">
        <v>821</v>
      </c>
      <c r="BK570" s="4" t="s">
        <v>821</v>
      </c>
      <c r="BL570" s="4" t="s">
        <v>821</v>
      </c>
      <c r="BM570" s="4" t="s">
        <v>821</v>
      </c>
      <c r="BN570" s="4" t="s">
        <v>821</v>
      </c>
      <c r="BO570" s="4">
        <f t="shared" si="1279"/>
        <v>63042.5</v>
      </c>
      <c r="BP570" s="4">
        <f t="shared" si="1279"/>
        <v>40292.5</v>
      </c>
      <c r="BQ570" s="4">
        <f t="shared" ref="BQ570" si="1280">SUM(BQ4:BQ567)</f>
        <v>257234</v>
      </c>
      <c r="CK570"/>
      <c r="CL570"/>
      <c r="CM570"/>
      <c r="CN570"/>
      <c r="CO570"/>
      <c r="CP570"/>
      <c r="CQ570"/>
      <c r="CR570"/>
      <c r="CS570"/>
      <c r="CT570"/>
      <c r="DC570" s="52"/>
    </row>
    <row r="571" spans="2:107" x14ac:dyDescent="0.3">
      <c r="D571" s="4">
        <f t="shared" ref="D571:AI571" si="1281">IF(D570=MAX($D570:$BB570),D3,0)</f>
        <v>0</v>
      </c>
      <c r="E571" s="4">
        <f t="shared" si="1281"/>
        <v>0</v>
      </c>
      <c r="F571" s="4">
        <f t="shared" si="1281"/>
        <v>0</v>
      </c>
      <c r="G571" s="4">
        <f t="shared" si="1281"/>
        <v>0</v>
      </c>
      <c r="H571" s="4" t="str">
        <f t="shared" si="1281"/>
        <v>CALIFORNIA</v>
      </c>
      <c r="I571" s="4">
        <f t="shared" si="1281"/>
        <v>0</v>
      </c>
      <c r="J571" s="4">
        <f t="shared" si="1281"/>
        <v>0</v>
      </c>
      <c r="K571" s="4">
        <f t="shared" si="1281"/>
        <v>0</v>
      </c>
      <c r="L571" s="4">
        <f t="shared" si="1281"/>
        <v>0</v>
      </c>
      <c r="M571" s="4">
        <f t="shared" si="1281"/>
        <v>0</v>
      </c>
      <c r="N571" s="4">
        <f t="shared" si="1281"/>
        <v>0</v>
      </c>
      <c r="O571" s="4">
        <f t="shared" si="1281"/>
        <v>0</v>
      </c>
      <c r="P571" s="4">
        <f t="shared" si="1281"/>
        <v>0</v>
      </c>
      <c r="Q571" s="4">
        <f t="shared" si="1281"/>
        <v>0</v>
      </c>
      <c r="R571" s="4">
        <f t="shared" si="1281"/>
        <v>0</v>
      </c>
      <c r="S571" s="4">
        <f t="shared" si="1281"/>
        <v>0</v>
      </c>
      <c r="T571" s="4">
        <f t="shared" si="1281"/>
        <v>0</v>
      </c>
      <c r="U571" s="4">
        <f t="shared" si="1281"/>
        <v>0</v>
      </c>
      <c r="V571" s="4">
        <f t="shared" si="1281"/>
        <v>0</v>
      </c>
      <c r="W571" s="4">
        <f t="shared" si="1281"/>
        <v>0</v>
      </c>
      <c r="X571" s="4">
        <f t="shared" si="1281"/>
        <v>0</v>
      </c>
      <c r="Y571" s="4">
        <f t="shared" si="1281"/>
        <v>0</v>
      </c>
      <c r="Z571" s="4">
        <f t="shared" si="1281"/>
        <v>0</v>
      </c>
      <c r="AA571" s="4">
        <f t="shared" si="1281"/>
        <v>0</v>
      </c>
      <c r="AB571" s="4">
        <f t="shared" si="1281"/>
        <v>0</v>
      </c>
      <c r="AC571" s="4">
        <f t="shared" si="1281"/>
        <v>0</v>
      </c>
      <c r="AD571" s="4">
        <f t="shared" si="1281"/>
        <v>0</v>
      </c>
      <c r="AE571" s="4">
        <f t="shared" si="1281"/>
        <v>0</v>
      </c>
      <c r="AF571" s="4">
        <f t="shared" si="1281"/>
        <v>0</v>
      </c>
      <c r="AG571" s="4">
        <f t="shared" si="1281"/>
        <v>0</v>
      </c>
      <c r="AH571" s="4">
        <f t="shared" si="1281"/>
        <v>0</v>
      </c>
      <c r="AI571" s="4">
        <f t="shared" si="1281"/>
        <v>0</v>
      </c>
      <c r="AJ571" s="4">
        <f t="shared" ref="AJ571:BB571" si="1282">IF(AJ570=MAX($D570:$BB570),AJ3,0)</f>
        <v>0</v>
      </c>
      <c r="AK571" s="4">
        <f t="shared" si="1282"/>
        <v>0</v>
      </c>
      <c r="AL571" s="4">
        <f t="shared" si="1282"/>
        <v>0</v>
      </c>
      <c r="AM571" s="4">
        <f t="shared" si="1282"/>
        <v>0</v>
      </c>
      <c r="AN571" s="4">
        <f t="shared" si="1282"/>
        <v>0</v>
      </c>
      <c r="AO571" s="4">
        <f t="shared" si="1282"/>
        <v>0</v>
      </c>
      <c r="AP571" s="4">
        <f t="shared" si="1282"/>
        <v>0</v>
      </c>
      <c r="AQ571" s="4">
        <f t="shared" si="1282"/>
        <v>0</v>
      </c>
      <c r="AR571" s="4">
        <f t="shared" si="1282"/>
        <v>0</v>
      </c>
      <c r="AS571" s="4">
        <f t="shared" si="1282"/>
        <v>0</v>
      </c>
      <c r="AT571" s="4">
        <f t="shared" si="1282"/>
        <v>0</v>
      </c>
      <c r="AU571" s="4">
        <f t="shared" si="1282"/>
        <v>0</v>
      </c>
      <c r="AV571" s="4">
        <f t="shared" si="1282"/>
        <v>0</v>
      </c>
      <c r="AW571" s="4">
        <f t="shared" si="1282"/>
        <v>0</v>
      </c>
      <c r="AX571" s="4">
        <f t="shared" si="1282"/>
        <v>0</v>
      </c>
      <c r="AY571" s="4">
        <f t="shared" si="1282"/>
        <v>0</v>
      </c>
      <c r="AZ571" s="4">
        <f t="shared" si="1282"/>
        <v>0</v>
      </c>
      <c r="BA571" s="4">
        <f t="shared" si="1282"/>
        <v>0</v>
      </c>
      <c r="BB571" s="4">
        <f t="shared" si="1282"/>
        <v>0</v>
      </c>
      <c r="CK571"/>
      <c r="CL571"/>
      <c r="CM571"/>
      <c r="CN571"/>
      <c r="CO571"/>
      <c r="CP571"/>
      <c r="CQ571"/>
      <c r="CR571"/>
      <c r="CS571"/>
      <c r="CT571"/>
      <c r="DC571" s="52"/>
    </row>
    <row r="572" spans="2:107" x14ac:dyDescent="0.3">
      <c r="DC572" s="52"/>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zoomScaleNormal="100" zoomScaleSheetLayoutView="70" workbookViewId="0">
      <selection activeCell="CJ492" sqref="CJ492"/>
    </sheetView>
  </sheetViews>
  <sheetFormatPr defaultColWidth="8.81640625" defaultRowHeight="15.6" x14ac:dyDescent="0.3"/>
  <cols>
    <col min="1" max="1" width="3.81640625" style="31" customWidth="1"/>
    <col min="2" max="2" width="18.90625" style="31" customWidth="1"/>
    <col min="3" max="3" width="9.6328125" style="31" customWidth="1"/>
    <col min="4" max="4" width="12.36328125" style="31" customWidth="1"/>
    <col min="5" max="5" width="10" style="31" customWidth="1"/>
    <col min="6" max="6" width="11" style="31" customWidth="1"/>
    <col min="7" max="7" width="2.81640625" style="31" customWidth="1"/>
    <col min="8" max="8" width="9.08984375" style="31" customWidth="1"/>
    <col min="9" max="9" width="8.81640625" style="31"/>
    <col min="10" max="10" width="10.08984375" style="31" customWidth="1"/>
    <col min="11" max="16384" width="8.81640625" style="31"/>
  </cols>
  <sheetData>
    <row r="1" spans="2:12" ht="9.6" customHeight="1" x14ac:dyDescent="0.3"/>
    <row r="2" spans="2:12" ht="37.5" customHeight="1" x14ac:dyDescent="0.4">
      <c r="B2" s="150" t="s">
        <v>300</v>
      </c>
      <c r="C2" s="134" t="str">
        <f>'From State&amp;Country +Charts'!$C$507</f>
        <v>June</v>
      </c>
      <c r="D2" s="135"/>
      <c r="E2" s="136"/>
      <c r="F2" s="136"/>
      <c r="G2" s="136"/>
      <c r="I2" s="30"/>
      <c r="J2" s="214"/>
      <c r="K2" s="214"/>
      <c r="L2" s="41"/>
    </row>
    <row r="3" spans="2:12" ht="26.25" customHeight="1" x14ac:dyDescent="0.3">
      <c r="B3" s="137" t="s">
        <v>653</v>
      </c>
      <c r="C3" s="137">
        <v>4</v>
      </c>
      <c r="D3" s="137">
        <v>4</v>
      </c>
      <c r="E3" s="136"/>
      <c r="F3" s="136"/>
      <c r="G3" s="136"/>
    </row>
    <row r="4" spans="2:12" s="42" customFormat="1" ht="39.450000000000003" customHeight="1" x14ac:dyDescent="0.3">
      <c r="B4" s="145" t="s">
        <v>301</v>
      </c>
      <c r="C4" s="145" t="str">
        <f>'OSDR Table'!C4</f>
        <v>2024</v>
      </c>
      <c r="D4" s="145" t="str">
        <f>'OSDR Table'!D4</f>
        <v>2023</v>
      </c>
      <c r="E4" s="138" t="s">
        <v>637</v>
      </c>
      <c r="F4" s="138" t="s">
        <v>323</v>
      </c>
      <c r="G4" s="139"/>
      <c r="H4" s="54"/>
      <c r="L4" s="54"/>
    </row>
    <row r="5" spans="2:12" ht="16.8" x14ac:dyDescent="0.3">
      <c r="B5" s="140" t="s">
        <v>41</v>
      </c>
      <c r="C5" s="151">
        <f>'From State&amp;Country +Charts'!D$507</f>
        <v>73</v>
      </c>
      <c r="D5" s="151">
        <f>'From State&amp;Country +Charts'!D$495</f>
        <v>88</v>
      </c>
      <c r="E5" s="151">
        <f t="shared" ref="E5:E56" si="0">C5-D5</f>
        <v>-15</v>
      </c>
      <c r="F5" s="146">
        <f>IFERROR((E5/D5),1)</f>
        <v>-0.17045454545454544</v>
      </c>
      <c r="G5" s="136"/>
      <c r="I5" s="55"/>
      <c r="L5" s="56"/>
    </row>
    <row r="6" spans="2:12" ht="16.8" x14ac:dyDescent="0.3">
      <c r="B6" s="140" t="s">
        <v>42</v>
      </c>
      <c r="C6" s="151">
        <f>'From State&amp;Country +Charts'!E$507</f>
        <v>151</v>
      </c>
      <c r="D6" s="151">
        <f>'From State&amp;Country +Charts'!E$495</f>
        <v>168</v>
      </c>
      <c r="E6" s="151">
        <f t="shared" si="0"/>
        <v>-17</v>
      </c>
      <c r="F6" s="146">
        <f t="shared" ref="F6:F56" si="1">IFERROR((E6/D6),1)</f>
        <v>-0.10119047619047619</v>
      </c>
      <c r="G6" s="136"/>
      <c r="I6" s="55"/>
      <c r="L6" s="56"/>
    </row>
    <row r="7" spans="2:12" ht="16.8" x14ac:dyDescent="0.3">
      <c r="B7" s="140" t="s">
        <v>43</v>
      </c>
      <c r="C7" s="151">
        <f>'From State&amp;Country +Charts'!F$507</f>
        <v>631</v>
      </c>
      <c r="D7" s="151">
        <f>'From State&amp;Country +Charts'!F$495</f>
        <v>646</v>
      </c>
      <c r="E7" s="151">
        <f t="shared" si="0"/>
        <v>-15</v>
      </c>
      <c r="F7" s="146">
        <f t="shared" si="1"/>
        <v>-2.3219814241486069E-2</v>
      </c>
      <c r="G7" s="136"/>
      <c r="I7" s="55"/>
      <c r="L7" s="56"/>
    </row>
    <row r="8" spans="2:12" ht="16.8" x14ac:dyDescent="0.3">
      <c r="B8" s="140" t="s">
        <v>44</v>
      </c>
      <c r="C8" s="151">
        <f>'From State&amp;Country +Charts'!G$507</f>
        <v>54</v>
      </c>
      <c r="D8" s="151">
        <f>'From State&amp;Country +Charts'!G$495</f>
        <v>66</v>
      </c>
      <c r="E8" s="151">
        <f t="shared" si="0"/>
        <v>-12</v>
      </c>
      <c r="F8" s="146">
        <f t="shared" si="1"/>
        <v>-0.18181818181818182</v>
      </c>
      <c r="G8" s="136"/>
      <c r="I8" s="55"/>
      <c r="L8" s="56"/>
    </row>
    <row r="9" spans="2:12" ht="16.8" x14ac:dyDescent="0.3">
      <c r="B9" s="140" t="s">
        <v>45</v>
      </c>
      <c r="C9" s="151">
        <f>'From State&amp;Country +Charts'!H$507</f>
        <v>2301</v>
      </c>
      <c r="D9" s="151">
        <f>'From State&amp;Country +Charts'!H$495</f>
        <v>2629</v>
      </c>
      <c r="E9" s="151">
        <f t="shared" si="0"/>
        <v>-328</v>
      </c>
      <c r="F9" s="146">
        <f t="shared" si="1"/>
        <v>-0.12476226702168125</v>
      </c>
      <c r="G9" s="136"/>
      <c r="I9" s="55"/>
      <c r="L9" s="56"/>
    </row>
    <row r="10" spans="2:12" ht="16.8" x14ac:dyDescent="0.3">
      <c r="B10" s="140" t="s">
        <v>46</v>
      </c>
      <c r="C10" s="151">
        <f>'From State&amp;Country +Charts'!I$507</f>
        <v>414</v>
      </c>
      <c r="D10" s="151">
        <f>'From State&amp;Country +Charts'!I$495</f>
        <v>429</v>
      </c>
      <c r="E10" s="151">
        <f t="shared" si="0"/>
        <v>-15</v>
      </c>
      <c r="F10" s="146">
        <f t="shared" si="1"/>
        <v>-3.4965034965034968E-2</v>
      </c>
      <c r="G10" s="136"/>
      <c r="I10" s="55"/>
      <c r="L10" s="56"/>
    </row>
    <row r="11" spans="2:12" ht="16.8" x14ac:dyDescent="0.3">
      <c r="B11" s="140" t="s">
        <v>47</v>
      </c>
      <c r="C11" s="151">
        <f>'From State&amp;Country +Charts'!J$507</f>
        <v>54</v>
      </c>
      <c r="D11" s="151">
        <f>'From State&amp;Country +Charts'!J$495</f>
        <v>56</v>
      </c>
      <c r="E11" s="151">
        <f t="shared" si="0"/>
        <v>-2</v>
      </c>
      <c r="F11" s="146">
        <f t="shared" si="1"/>
        <v>-3.5714285714285712E-2</v>
      </c>
      <c r="G11" s="136"/>
      <c r="I11" s="55"/>
      <c r="L11" s="56"/>
    </row>
    <row r="12" spans="2:12" ht="16.8" x14ac:dyDescent="0.3">
      <c r="B12" s="140" t="s">
        <v>48</v>
      </c>
      <c r="C12" s="151">
        <f>'From State&amp;Country +Charts'!K$507</f>
        <v>5</v>
      </c>
      <c r="D12" s="151">
        <f>'From State&amp;Country +Charts'!K$495</f>
        <v>19</v>
      </c>
      <c r="E12" s="151">
        <f t="shared" si="0"/>
        <v>-14</v>
      </c>
      <c r="F12" s="146">
        <f t="shared" si="1"/>
        <v>-0.73684210526315785</v>
      </c>
      <c r="G12" s="136"/>
      <c r="I12" s="55"/>
      <c r="L12" s="56"/>
    </row>
    <row r="13" spans="2:12" ht="16.8" x14ac:dyDescent="0.3">
      <c r="B13" s="140" t="s">
        <v>49</v>
      </c>
      <c r="C13" s="151">
        <f>'From State&amp;Country +Charts'!L$507</f>
        <v>588</v>
      </c>
      <c r="D13" s="151">
        <f>'From State&amp;Country +Charts'!L$495</f>
        <v>665</v>
      </c>
      <c r="E13" s="151">
        <f t="shared" si="0"/>
        <v>-77</v>
      </c>
      <c r="F13" s="146">
        <f t="shared" si="1"/>
        <v>-0.11578947368421053</v>
      </c>
      <c r="G13" s="136"/>
      <c r="I13" s="55"/>
      <c r="L13" s="56"/>
    </row>
    <row r="14" spans="2:12" ht="16.8" x14ac:dyDescent="0.3">
      <c r="B14" s="140" t="s">
        <v>50</v>
      </c>
      <c r="C14" s="151">
        <f>'From State&amp;Country +Charts'!M$507</f>
        <v>237</v>
      </c>
      <c r="D14" s="151">
        <f>'From State&amp;Country +Charts'!M$495</f>
        <v>250</v>
      </c>
      <c r="E14" s="151">
        <f t="shared" si="0"/>
        <v>-13</v>
      </c>
      <c r="F14" s="146">
        <f t="shared" si="1"/>
        <v>-5.1999999999999998E-2</v>
      </c>
      <c r="G14" s="136"/>
      <c r="I14" s="55"/>
      <c r="L14" s="56"/>
    </row>
    <row r="15" spans="2:12" ht="16.8" x14ac:dyDescent="0.3">
      <c r="B15" s="140" t="s">
        <v>51</v>
      </c>
      <c r="C15" s="151">
        <f>'From State&amp;Country +Charts'!N$507</f>
        <v>171</v>
      </c>
      <c r="D15" s="151">
        <f>'From State&amp;Country +Charts'!N$495</f>
        <v>195</v>
      </c>
      <c r="E15" s="151">
        <f t="shared" si="0"/>
        <v>-24</v>
      </c>
      <c r="F15" s="146">
        <f t="shared" si="1"/>
        <v>-0.12307692307692308</v>
      </c>
      <c r="G15" s="136"/>
      <c r="I15" s="55"/>
      <c r="L15" s="56"/>
    </row>
    <row r="16" spans="2:12" ht="16.8" x14ac:dyDescent="0.3">
      <c r="B16" s="140" t="s">
        <v>52</v>
      </c>
      <c r="C16" s="151">
        <f>'From State&amp;Country +Charts'!O$507</f>
        <v>478</v>
      </c>
      <c r="D16" s="151">
        <f>'From State&amp;Country +Charts'!O$495</f>
        <v>524</v>
      </c>
      <c r="E16" s="151">
        <f t="shared" si="0"/>
        <v>-46</v>
      </c>
      <c r="F16" s="146">
        <f t="shared" si="1"/>
        <v>-8.7786259541984726E-2</v>
      </c>
      <c r="G16" s="136"/>
      <c r="I16" s="55"/>
      <c r="L16" s="56"/>
    </row>
    <row r="17" spans="2:12" ht="16.8" x14ac:dyDescent="0.3">
      <c r="B17" s="140" t="s">
        <v>53</v>
      </c>
      <c r="C17" s="151">
        <f>'From State&amp;Country +Charts'!P$507</f>
        <v>260</v>
      </c>
      <c r="D17" s="151">
        <f>'From State&amp;Country +Charts'!P$495</f>
        <v>271</v>
      </c>
      <c r="E17" s="151">
        <f t="shared" si="0"/>
        <v>-11</v>
      </c>
      <c r="F17" s="146">
        <f t="shared" si="1"/>
        <v>-4.0590405904059039E-2</v>
      </c>
      <c r="G17" s="136"/>
      <c r="I17" s="55"/>
      <c r="L17" s="56"/>
    </row>
    <row r="18" spans="2:12" ht="16.8" x14ac:dyDescent="0.3">
      <c r="B18" s="140" t="s">
        <v>54</v>
      </c>
      <c r="C18" s="151">
        <f>'From State&amp;Country +Charts'!Q$507</f>
        <v>120</v>
      </c>
      <c r="D18" s="151">
        <f>'From State&amp;Country +Charts'!Q$495</f>
        <v>133</v>
      </c>
      <c r="E18" s="151">
        <f t="shared" si="0"/>
        <v>-13</v>
      </c>
      <c r="F18" s="146">
        <f t="shared" si="1"/>
        <v>-9.7744360902255634E-2</v>
      </c>
      <c r="G18" s="136"/>
      <c r="I18" s="55"/>
      <c r="L18" s="56"/>
    </row>
    <row r="19" spans="2:12" ht="16.8" x14ac:dyDescent="0.3">
      <c r="B19" s="140" t="s">
        <v>55</v>
      </c>
      <c r="C19" s="151">
        <f>'From State&amp;Country +Charts'!R$507</f>
        <v>88</v>
      </c>
      <c r="D19" s="151">
        <f>'From State&amp;Country +Charts'!R$495</f>
        <v>83</v>
      </c>
      <c r="E19" s="151">
        <f t="shared" si="0"/>
        <v>5</v>
      </c>
      <c r="F19" s="146">
        <f t="shared" si="1"/>
        <v>6.0240963855421686E-2</v>
      </c>
      <c r="G19" s="136"/>
      <c r="I19" s="55"/>
      <c r="L19" s="56"/>
    </row>
    <row r="20" spans="2:12" ht="16.8" x14ac:dyDescent="0.3">
      <c r="B20" s="140" t="s">
        <v>56</v>
      </c>
      <c r="C20" s="151">
        <f>'From State&amp;Country +Charts'!S$507</f>
        <v>72</v>
      </c>
      <c r="D20" s="151">
        <f>'From State&amp;Country +Charts'!S$495</f>
        <v>103</v>
      </c>
      <c r="E20" s="151">
        <f t="shared" si="0"/>
        <v>-31</v>
      </c>
      <c r="F20" s="146">
        <f t="shared" si="1"/>
        <v>-0.30097087378640774</v>
      </c>
      <c r="G20" s="136"/>
      <c r="I20" s="55"/>
      <c r="L20" s="56"/>
    </row>
    <row r="21" spans="2:12" ht="16.8" x14ac:dyDescent="0.3">
      <c r="B21" s="140" t="s">
        <v>57</v>
      </c>
      <c r="C21" s="151">
        <f>'From State&amp;Country +Charts'!T$507</f>
        <v>66</v>
      </c>
      <c r="D21" s="151">
        <f>'From State&amp;Country +Charts'!T$495</f>
        <v>52</v>
      </c>
      <c r="E21" s="151">
        <f t="shared" si="0"/>
        <v>14</v>
      </c>
      <c r="F21" s="146">
        <f t="shared" si="1"/>
        <v>0.26923076923076922</v>
      </c>
      <c r="G21" s="136"/>
      <c r="I21" s="55"/>
      <c r="L21" s="56"/>
    </row>
    <row r="22" spans="2:12" ht="16.8" x14ac:dyDescent="0.3">
      <c r="B22" s="140" t="s">
        <v>58</v>
      </c>
      <c r="C22" s="151">
        <f>'From State&amp;Country +Charts'!U$507</f>
        <v>81</v>
      </c>
      <c r="D22" s="151">
        <f>'From State&amp;Country +Charts'!U$495</f>
        <v>77</v>
      </c>
      <c r="E22" s="151">
        <f t="shared" si="0"/>
        <v>4</v>
      </c>
      <c r="F22" s="146">
        <f t="shared" si="1"/>
        <v>5.1948051948051951E-2</v>
      </c>
      <c r="G22" s="136"/>
      <c r="I22" s="55"/>
      <c r="L22" s="56"/>
    </row>
    <row r="23" spans="2:12" ht="16.8" x14ac:dyDescent="0.3">
      <c r="B23" s="140" t="s">
        <v>59</v>
      </c>
      <c r="C23" s="151">
        <f>'From State&amp;Country +Charts'!V$507</f>
        <v>35</v>
      </c>
      <c r="D23" s="151">
        <f>'From State&amp;Country +Charts'!V$495</f>
        <v>24</v>
      </c>
      <c r="E23" s="151">
        <f t="shared" si="0"/>
        <v>11</v>
      </c>
      <c r="F23" s="146">
        <f t="shared" si="1"/>
        <v>0.45833333333333331</v>
      </c>
      <c r="G23" s="136"/>
      <c r="I23" s="55"/>
      <c r="L23" s="56"/>
    </row>
    <row r="24" spans="2:12" ht="16.8" x14ac:dyDescent="0.3">
      <c r="B24" s="140" t="s">
        <v>60</v>
      </c>
      <c r="C24" s="151">
        <f>'From State&amp;Country +Charts'!W$507</f>
        <v>130</v>
      </c>
      <c r="D24" s="151">
        <f>'From State&amp;Country +Charts'!W$495</f>
        <v>167</v>
      </c>
      <c r="E24" s="151">
        <f t="shared" si="0"/>
        <v>-37</v>
      </c>
      <c r="F24" s="146">
        <f t="shared" si="1"/>
        <v>-0.22155688622754491</v>
      </c>
      <c r="G24" s="136"/>
      <c r="I24" s="55"/>
      <c r="L24" s="56"/>
    </row>
    <row r="25" spans="2:12" ht="16.8" x14ac:dyDescent="0.3">
      <c r="B25" s="140" t="s">
        <v>61</v>
      </c>
      <c r="C25" s="151">
        <f>'From State&amp;Country +Charts'!X$507</f>
        <v>140</v>
      </c>
      <c r="D25" s="151">
        <f>'From State&amp;Country +Charts'!X$495</f>
        <v>137</v>
      </c>
      <c r="E25" s="151">
        <f t="shared" si="0"/>
        <v>3</v>
      </c>
      <c r="F25" s="146">
        <f t="shared" si="1"/>
        <v>2.1897810218978103E-2</v>
      </c>
      <c r="G25" s="136"/>
      <c r="I25" s="55"/>
      <c r="L25" s="56"/>
    </row>
    <row r="26" spans="2:12" ht="16.8" x14ac:dyDescent="0.3">
      <c r="B26" s="140" t="s">
        <v>62</v>
      </c>
      <c r="C26" s="151">
        <f>'From State&amp;Country +Charts'!Y$507</f>
        <v>143</v>
      </c>
      <c r="D26" s="151">
        <f>'From State&amp;Country +Charts'!Y$495</f>
        <v>187</v>
      </c>
      <c r="E26" s="151">
        <f t="shared" si="0"/>
        <v>-44</v>
      </c>
      <c r="F26" s="146">
        <f t="shared" si="1"/>
        <v>-0.23529411764705882</v>
      </c>
      <c r="G26" s="136"/>
      <c r="I26" s="55"/>
      <c r="L26" s="56"/>
    </row>
    <row r="27" spans="2:12" ht="16.8" x14ac:dyDescent="0.3">
      <c r="B27" s="140" t="s">
        <v>63</v>
      </c>
      <c r="C27" s="151">
        <f>'From State&amp;Country +Charts'!Z$507</f>
        <v>109</v>
      </c>
      <c r="D27" s="151">
        <f>'From State&amp;Country +Charts'!Z$495</f>
        <v>134</v>
      </c>
      <c r="E27" s="151">
        <f t="shared" si="0"/>
        <v>-25</v>
      </c>
      <c r="F27" s="146">
        <f t="shared" si="1"/>
        <v>-0.18656716417910449</v>
      </c>
      <c r="G27" s="136"/>
      <c r="I27" s="55"/>
      <c r="L27" s="56"/>
    </row>
    <row r="28" spans="2:12" ht="16.8" x14ac:dyDescent="0.3">
      <c r="B28" s="140" t="s">
        <v>64</v>
      </c>
      <c r="C28" s="151">
        <f>'From State&amp;Country +Charts'!AA$507</f>
        <v>29</v>
      </c>
      <c r="D28" s="151">
        <f>'From State&amp;Country +Charts'!AA$495</f>
        <v>27</v>
      </c>
      <c r="E28" s="151">
        <f t="shared" si="0"/>
        <v>2</v>
      </c>
      <c r="F28" s="146">
        <f t="shared" si="1"/>
        <v>7.407407407407407E-2</v>
      </c>
      <c r="G28" s="136"/>
      <c r="I28" s="55"/>
      <c r="L28" s="56"/>
    </row>
    <row r="29" spans="2:12" ht="16.8" x14ac:dyDescent="0.3">
      <c r="B29" s="140" t="s">
        <v>65</v>
      </c>
      <c r="C29" s="151">
        <f>'From State&amp;Country +Charts'!AB$507</f>
        <v>118</v>
      </c>
      <c r="D29" s="151">
        <f>'From State&amp;Country +Charts'!AB$495</f>
        <v>148</v>
      </c>
      <c r="E29" s="151">
        <f t="shared" si="0"/>
        <v>-30</v>
      </c>
      <c r="F29" s="146">
        <f t="shared" si="1"/>
        <v>-0.20270270270270271</v>
      </c>
      <c r="G29" s="136"/>
      <c r="I29" s="55"/>
      <c r="L29" s="56"/>
    </row>
    <row r="30" spans="2:12" ht="16.8" x14ac:dyDescent="0.3">
      <c r="B30" s="140" t="s">
        <v>66</v>
      </c>
      <c r="C30" s="151">
        <f>'From State&amp;Country +Charts'!AC$507</f>
        <v>195</v>
      </c>
      <c r="D30" s="151">
        <f>'From State&amp;Country +Charts'!AC$495</f>
        <v>205</v>
      </c>
      <c r="E30" s="151">
        <f t="shared" si="0"/>
        <v>-10</v>
      </c>
      <c r="F30" s="146">
        <f t="shared" si="1"/>
        <v>-4.878048780487805E-2</v>
      </c>
      <c r="G30" s="136"/>
      <c r="I30" s="55"/>
      <c r="L30" s="56"/>
    </row>
    <row r="31" spans="2:12" ht="16.8" x14ac:dyDescent="0.3">
      <c r="B31" s="140" t="s">
        <v>67</v>
      </c>
      <c r="C31" s="151">
        <f>'From State&amp;Country +Charts'!AD$507</f>
        <v>57</v>
      </c>
      <c r="D31" s="151">
        <f>'From State&amp;Country +Charts'!AD$495</f>
        <v>56</v>
      </c>
      <c r="E31" s="151">
        <f t="shared" si="0"/>
        <v>1</v>
      </c>
      <c r="F31" s="146">
        <f t="shared" si="1"/>
        <v>1.7857142857142856E-2</v>
      </c>
      <c r="G31" s="136"/>
      <c r="I31" s="55"/>
      <c r="L31" s="56"/>
    </row>
    <row r="32" spans="2:12" ht="16.8" x14ac:dyDescent="0.3">
      <c r="B32" s="140" t="s">
        <v>68</v>
      </c>
      <c r="C32" s="151">
        <f>'From State&amp;Country +Charts'!AE$507</f>
        <v>261</v>
      </c>
      <c r="D32" s="151">
        <f>'From State&amp;Country +Charts'!AE$495</f>
        <v>284</v>
      </c>
      <c r="E32" s="151">
        <f t="shared" si="0"/>
        <v>-23</v>
      </c>
      <c r="F32" s="146">
        <f t="shared" si="1"/>
        <v>-8.098591549295775E-2</v>
      </c>
      <c r="G32" s="136"/>
      <c r="I32" s="55"/>
      <c r="L32" s="56"/>
    </row>
    <row r="33" spans="2:12" ht="16.8" x14ac:dyDescent="0.3">
      <c r="B33" s="140" t="s">
        <v>69</v>
      </c>
      <c r="C33" s="151">
        <f>'From State&amp;Country +Charts'!AF$507</f>
        <v>36</v>
      </c>
      <c r="D33" s="151">
        <f>'From State&amp;Country +Charts'!AF$495</f>
        <v>40</v>
      </c>
      <c r="E33" s="151">
        <f t="shared" si="0"/>
        <v>-4</v>
      </c>
      <c r="F33" s="146">
        <f t="shared" si="1"/>
        <v>-0.1</v>
      </c>
      <c r="G33" s="136"/>
      <c r="I33" s="55"/>
      <c r="L33" s="56"/>
    </row>
    <row r="34" spans="2:12" ht="16.8" x14ac:dyDescent="0.3">
      <c r="B34" s="140" t="s">
        <v>70</v>
      </c>
      <c r="C34" s="151">
        <f>'From State&amp;Country +Charts'!AG$507</f>
        <v>117</v>
      </c>
      <c r="D34" s="151">
        <f>'From State&amp;Country +Charts'!AG$495</f>
        <v>137</v>
      </c>
      <c r="E34" s="151">
        <f t="shared" si="0"/>
        <v>-20</v>
      </c>
      <c r="F34" s="146">
        <f t="shared" si="1"/>
        <v>-0.145985401459854</v>
      </c>
      <c r="G34" s="136"/>
      <c r="I34" s="55"/>
      <c r="L34" s="56"/>
    </row>
    <row r="35" spans="2:12" ht="16.8" x14ac:dyDescent="0.3">
      <c r="B35" s="140" t="s">
        <v>71</v>
      </c>
      <c r="C35" s="151">
        <f>'From State&amp;Country +Charts'!AH$507</f>
        <v>95</v>
      </c>
      <c r="D35" s="151">
        <f>'From State&amp;Country +Charts'!AH$495</f>
        <v>86</v>
      </c>
      <c r="E35" s="151">
        <f t="shared" si="0"/>
        <v>9</v>
      </c>
      <c r="F35" s="146">
        <f t="shared" si="1"/>
        <v>0.10465116279069768</v>
      </c>
      <c r="G35" s="136"/>
      <c r="I35" s="55"/>
      <c r="L35" s="56"/>
    </row>
    <row r="36" spans="2:12" ht="16.8" x14ac:dyDescent="0.3">
      <c r="B36" s="140" t="s">
        <v>72</v>
      </c>
      <c r="C36" s="151">
        <f>'From State&amp;Country +Charts'!AI$507</f>
        <v>291</v>
      </c>
      <c r="D36" s="151">
        <f>'From State&amp;Country +Charts'!AI$495</f>
        <v>310</v>
      </c>
      <c r="E36" s="151">
        <f t="shared" si="0"/>
        <v>-19</v>
      </c>
      <c r="F36" s="146">
        <f t="shared" si="1"/>
        <v>-6.1290322580645158E-2</v>
      </c>
      <c r="G36" s="136"/>
      <c r="I36" s="55"/>
      <c r="L36" s="56"/>
    </row>
    <row r="37" spans="2:12" ht="16.8" x14ac:dyDescent="0.3">
      <c r="B37" s="140" t="s">
        <v>73</v>
      </c>
      <c r="C37" s="151">
        <f>'From State&amp;Country +Charts'!AJ$507</f>
        <v>228</v>
      </c>
      <c r="D37" s="151">
        <f>'From State&amp;Country +Charts'!AJ$495</f>
        <v>251</v>
      </c>
      <c r="E37" s="151">
        <f t="shared" si="0"/>
        <v>-23</v>
      </c>
      <c r="F37" s="146">
        <f t="shared" si="1"/>
        <v>-9.1633466135458169E-2</v>
      </c>
      <c r="G37" s="136"/>
      <c r="I37" s="55"/>
      <c r="L37" s="56"/>
    </row>
    <row r="38" spans="2:12" ht="16.8" x14ac:dyDescent="0.3">
      <c r="B38" s="140" t="s">
        <v>74</v>
      </c>
      <c r="C38" s="151">
        <f>'From State&amp;Country +Charts'!AK$507</f>
        <v>30</v>
      </c>
      <c r="D38" s="151">
        <f>'From State&amp;Country +Charts'!AK$495</f>
        <v>31</v>
      </c>
      <c r="E38" s="151">
        <f t="shared" si="0"/>
        <v>-1</v>
      </c>
      <c r="F38" s="146">
        <f t="shared" si="1"/>
        <v>-3.2258064516129031E-2</v>
      </c>
      <c r="G38" s="136"/>
      <c r="I38" s="55"/>
      <c r="L38" s="56"/>
    </row>
    <row r="39" spans="2:12" ht="16.8" x14ac:dyDescent="0.3">
      <c r="B39" s="140" t="s">
        <v>75</v>
      </c>
      <c r="C39" s="151">
        <f>'From State&amp;Country +Charts'!AL$507</f>
        <v>161</v>
      </c>
      <c r="D39" s="151">
        <f>'From State&amp;Country +Charts'!AL$495</f>
        <v>211</v>
      </c>
      <c r="E39" s="151">
        <f t="shared" si="0"/>
        <v>-50</v>
      </c>
      <c r="F39" s="146">
        <f t="shared" si="1"/>
        <v>-0.23696682464454977</v>
      </c>
      <c r="G39" s="136"/>
      <c r="I39" s="55"/>
      <c r="L39" s="56"/>
    </row>
    <row r="40" spans="2:12" ht="16.8" x14ac:dyDescent="0.3">
      <c r="B40" s="140" t="s">
        <v>76</v>
      </c>
      <c r="C40" s="151">
        <f>'From State&amp;Country +Charts'!AM$507</f>
        <v>88</v>
      </c>
      <c r="D40" s="151">
        <f>'From State&amp;Country +Charts'!AM$495</f>
        <v>100</v>
      </c>
      <c r="E40" s="151">
        <f t="shared" si="0"/>
        <v>-12</v>
      </c>
      <c r="F40" s="146">
        <f t="shared" si="1"/>
        <v>-0.12</v>
      </c>
      <c r="G40" s="136"/>
      <c r="I40" s="55"/>
      <c r="L40" s="56"/>
    </row>
    <row r="41" spans="2:12" ht="16.8" x14ac:dyDescent="0.3">
      <c r="B41" s="140" t="s">
        <v>77</v>
      </c>
      <c r="C41" s="151">
        <f>'From State&amp;Country +Charts'!AN$507</f>
        <v>1353</v>
      </c>
      <c r="D41" s="151">
        <f>'From State&amp;Country +Charts'!AN$495</f>
        <v>1497</v>
      </c>
      <c r="E41" s="151">
        <f t="shared" si="0"/>
        <v>-144</v>
      </c>
      <c r="F41" s="146">
        <f t="shared" si="1"/>
        <v>-9.6192384769539077E-2</v>
      </c>
      <c r="G41" s="136"/>
      <c r="I41" s="55"/>
      <c r="L41" s="56"/>
    </row>
    <row r="42" spans="2:12" ht="16.8" x14ac:dyDescent="0.3">
      <c r="B42" s="140" t="s">
        <v>78</v>
      </c>
      <c r="C42" s="151">
        <f>'From State&amp;Country +Charts'!AO$507</f>
        <v>194</v>
      </c>
      <c r="D42" s="151">
        <f>'From State&amp;Country +Charts'!AO$495</f>
        <v>219</v>
      </c>
      <c r="E42" s="151">
        <f t="shared" si="0"/>
        <v>-25</v>
      </c>
      <c r="F42" s="146">
        <f t="shared" si="1"/>
        <v>-0.11415525114155251</v>
      </c>
      <c r="G42" s="136"/>
      <c r="I42" s="55"/>
      <c r="L42" s="56"/>
    </row>
    <row r="43" spans="2:12" ht="16.8" x14ac:dyDescent="0.3">
      <c r="B43" s="140" t="s">
        <v>79</v>
      </c>
      <c r="C43" s="151">
        <f>'From State&amp;Country +Charts'!AP$507</f>
        <v>7</v>
      </c>
      <c r="D43" s="151">
        <f>'From State&amp;Country +Charts'!AP$495</f>
        <v>17</v>
      </c>
      <c r="E43" s="151">
        <f t="shared" si="0"/>
        <v>-10</v>
      </c>
      <c r="F43" s="146">
        <f t="shared" si="1"/>
        <v>-0.58823529411764708</v>
      </c>
      <c r="G43" s="136"/>
      <c r="I43" s="55"/>
      <c r="L43" s="56"/>
    </row>
    <row r="44" spans="2:12" ht="16.8" x14ac:dyDescent="0.3">
      <c r="B44" s="140" t="s">
        <v>80</v>
      </c>
      <c r="C44" s="151">
        <f>'From State&amp;Country +Charts'!AQ$507</f>
        <v>92</v>
      </c>
      <c r="D44" s="151">
        <f>'From State&amp;Country +Charts'!AQ$495</f>
        <v>104</v>
      </c>
      <c r="E44" s="151">
        <f t="shared" si="0"/>
        <v>-12</v>
      </c>
      <c r="F44" s="146">
        <f t="shared" si="1"/>
        <v>-0.11538461538461539</v>
      </c>
      <c r="G44" s="136"/>
      <c r="I44" s="55"/>
      <c r="L44" s="56"/>
    </row>
    <row r="45" spans="2:12" ht="16.8" x14ac:dyDescent="0.3">
      <c r="B45" s="140" t="s">
        <v>81</v>
      </c>
      <c r="C45" s="151">
        <f>'From State&amp;Country +Charts'!AR$507</f>
        <v>33</v>
      </c>
      <c r="D45" s="151">
        <f>'From State&amp;Country +Charts'!AR$495</f>
        <v>38</v>
      </c>
      <c r="E45" s="151">
        <f t="shared" si="0"/>
        <v>-5</v>
      </c>
      <c r="F45" s="146">
        <f t="shared" si="1"/>
        <v>-0.13157894736842105</v>
      </c>
      <c r="G45" s="136"/>
      <c r="I45" s="55"/>
      <c r="L45" s="56"/>
    </row>
    <row r="46" spans="2:12" ht="16.8" x14ac:dyDescent="0.3">
      <c r="B46" s="140" t="s">
        <v>82</v>
      </c>
      <c r="C46" s="151">
        <f>'From State&amp;Country +Charts'!AS$507</f>
        <v>149</v>
      </c>
      <c r="D46" s="151">
        <f>'From State&amp;Country +Charts'!AS$495</f>
        <v>141</v>
      </c>
      <c r="E46" s="151">
        <f t="shared" si="0"/>
        <v>8</v>
      </c>
      <c r="F46" s="146">
        <f t="shared" si="1"/>
        <v>5.6737588652482268E-2</v>
      </c>
      <c r="G46" s="136"/>
      <c r="I46" s="55"/>
      <c r="L46" s="56"/>
    </row>
    <row r="47" spans="2:12" ht="16.8" x14ac:dyDescent="0.3">
      <c r="B47" s="140" t="s">
        <v>83</v>
      </c>
      <c r="C47" s="151">
        <f>'From State&amp;Country +Charts'!AT$507</f>
        <v>989</v>
      </c>
      <c r="D47" s="151">
        <f>'From State&amp;Country +Charts'!AT$495</f>
        <v>998</v>
      </c>
      <c r="E47" s="151">
        <f t="shared" si="0"/>
        <v>-9</v>
      </c>
      <c r="F47" s="146">
        <f t="shared" si="1"/>
        <v>-9.0180360721442889E-3</v>
      </c>
      <c r="G47" s="136"/>
      <c r="I47" s="55"/>
      <c r="L47" s="56"/>
    </row>
    <row r="48" spans="2:12" ht="16.8" x14ac:dyDescent="0.3">
      <c r="B48" s="140" t="s">
        <v>84</v>
      </c>
      <c r="C48" s="151">
        <f>'From State&amp;Country +Charts'!AU$507</f>
        <v>208</v>
      </c>
      <c r="D48" s="151">
        <f>'From State&amp;Country +Charts'!AU$495</f>
        <v>296</v>
      </c>
      <c r="E48" s="151">
        <f t="shared" si="0"/>
        <v>-88</v>
      </c>
      <c r="F48" s="146">
        <f t="shared" si="1"/>
        <v>-0.29729729729729731</v>
      </c>
      <c r="G48" s="136"/>
      <c r="I48" s="55"/>
      <c r="L48" s="56"/>
    </row>
    <row r="49" spans="2:12" ht="16.8" x14ac:dyDescent="0.3">
      <c r="B49" s="140" t="s">
        <v>85</v>
      </c>
      <c r="C49" s="151">
        <f>'From State&amp;Country +Charts'!AV$507</f>
        <v>19</v>
      </c>
      <c r="D49" s="151">
        <f>'From State&amp;Country +Charts'!AV$495</f>
        <v>24</v>
      </c>
      <c r="E49" s="151">
        <f t="shared" si="0"/>
        <v>-5</v>
      </c>
      <c r="F49" s="146">
        <f t="shared" si="1"/>
        <v>-0.20833333333333334</v>
      </c>
      <c r="G49" s="136"/>
      <c r="I49" s="55"/>
      <c r="L49" s="56"/>
    </row>
    <row r="50" spans="2:12" ht="16.8" x14ac:dyDescent="0.3">
      <c r="B50" s="140" t="s">
        <v>86</v>
      </c>
      <c r="C50" s="151">
        <f>'From State&amp;Country +Charts'!AW$507</f>
        <v>232</v>
      </c>
      <c r="D50" s="151">
        <f>'From State&amp;Country +Charts'!AW$495</f>
        <v>262</v>
      </c>
      <c r="E50" s="151">
        <f t="shared" si="0"/>
        <v>-30</v>
      </c>
      <c r="F50" s="146">
        <f t="shared" si="1"/>
        <v>-0.11450381679389313</v>
      </c>
      <c r="G50" s="136"/>
      <c r="I50" s="55"/>
      <c r="L50" s="56"/>
    </row>
    <row r="51" spans="2:12" ht="16.8" x14ac:dyDescent="0.3">
      <c r="B51" s="140" t="s">
        <v>87</v>
      </c>
      <c r="C51" s="151">
        <f>'From State&amp;Country +Charts'!AX$507</f>
        <v>0</v>
      </c>
      <c r="D51" s="151">
        <f>'From State&amp;Country +Charts'!AX$495</f>
        <v>0</v>
      </c>
      <c r="E51" s="151">
        <f t="shared" si="0"/>
        <v>0</v>
      </c>
      <c r="F51" s="146">
        <f>IFERROR((E51/D51),0)</f>
        <v>0</v>
      </c>
      <c r="G51" s="136"/>
      <c r="I51" s="55"/>
      <c r="L51" s="56"/>
    </row>
    <row r="52" spans="2:12" ht="16.8" x14ac:dyDescent="0.3">
      <c r="B52" s="140" t="s">
        <v>88</v>
      </c>
      <c r="C52" s="151">
        <f>'From State&amp;Country +Charts'!AY$507</f>
        <v>14</v>
      </c>
      <c r="D52" s="151">
        <f>'From State&amp;Country +Charts'!AY$495</f>
        <v>17</v>
      </c>
      <c r="E52" s="151">
        <f t="shared" si="0"/>
        <v>-3</v>
      </c>
      <c r="F52" s="146">
        <f t="shared" si="1"/>
        <v>-0.17647058823529413</v>
      </c>
      <c r="G52" s="136"/>
      <c r="I52" s="55"/>
      <c r="L52" s="56"/>
    </row>
    <row r="53" spans="2:12" ht="16.8" x14ac:dyDescent="0.3">
      <c r="B53" s="140" t="s">
        <v>89</v>
      </c>
      <c r="C53" s="151">
        <f>'From State&amp;Country +Charts'!AZ$507</f>
        <v>124</v>
      </c>
      <c r="D53" s="151">
        <f>'From State&amp;Country +Charts'!AZ$495</f>
        <v>111</v>
      </c>
      <c r="E53" s="151">
        <f t="shared" si="0"/>
        <v>13</v>
      </c>
      <c r="F53" s="146">
        <f t="shared" si="1"/>
        <v>0.11711711711711711</v>
      </c>
      <c r="G53" s="136"/>
      <c r="I53" s="55"/>
      <c r="L53" s="56"/>
    </row>
    <row r="54" spans="2:12" ht="16.8" x14ac:dyDescent="0.3">
      <c r="B54" s="140" t="s">
        <v>90</v>
      </c>
      <c r="C54" s="151">
        <f>'From State&amp;Country +Charts'!BA$507</f>
        <v>37</v>
      </c>
      <c r="D54" s="151">
        <f>'From State&amp;Country +Charts'!BA$495</f>
        <v>46</v>
      </c>
      <c r="E54" s="151">
        <f t="shared" si="0"/>
        <v>-9</v>
      </c>
      <c r="F54" s="146">
        <f t="shared" si="1"/>
        <v>-0.19565217391304349</v>
      </c>
      <c r="G54" s="136"/>
      <c r="I54" s="55"/>
      <c r="L54" s="56"/>
    </row>
    <row r="55" spans="2:12" ht="16.8" x14ac:dyDescent="0.3">
      <c r="B55" s="140" t="s">
        <v>302</v>
      </c>
      <c r="C55" s="151">
        <f>'From State&amp;Country +Charts'!BB$507</f>
        <v>27</v>
      </c>
      <c r="D55" s="151">
        <f>'From State&amp;Country +Charts'!BB$495</f>
        <v>48</v>
      </c>
      <c r="E55" s="151">
        <f t="shared" si="0"/>
        <v>-21</v>
      </c>
      <c r="F55" s="146">
        <f t="shared" si="1"/>
        <v>-0.4375</v>
      </c>
      <c r="G55" s="136"/>
      <c r="I55" s="55"/>
      <c r="L55" s="56"/>
    </row>
    <row r="56" spans="2:12" ht="17.399999999999999" thickBot="1" x14ac:dyDescent="0.35">
      <c r="B56" s="141" t="s">
        <v>631</v>
      </c>
      <c r="C56" s="152">
        <f>SUM('From State&amp;Country +Charts'!$BO$507:$BQ$507)</f>
        <v>1853</v>
      </c>
      <c r="D56" s="152">
        <f>SUM('From State&amp;Country +Charts'!$BO$495:$BQ$495)</f>
        <v>2048</v>
      </c>
      <c r="E56" s="152">
        <f t="shared" si="0"/>
        <v>-195</v>
      </c>
      <c r="F56" s="147">
        <f t="shared" si="1"/>
        <v>-9.521484375E-2</v>
      </c>
      <c r="G56" s="136"/>
      <c r="I56" s="55"/>
      <c r="L56" s="56"/>
    </row>
    <row r="57" spans="2:12" s="42" customFormat="1" ht="18" thickTop="1" x14ac:dyDescent="0.3">
      <c r="B57" s="153" t="s">
        <v>0</v>
      </c>
      <c r="C57" s="148">
        <f>SUM(C5:C56)</f>
        <v>13438</v>
      </c>
      <c r="D57" s="148">
        <f>SUM(D5:D56)</f>
        <v>14855</v>
      </c>
      <c r="E57" s="148">
        <f>SUM(E5:E56)</f>
        <v>-1417</v>
      </c>
      <c r="F57" s="149">
        <f>IFERROR((E57/D57),1)</f>
        <v>-9.5388757993941434E-2</v>
      </c>
      <c r="G57" s="142"/>
      <c r="I57" s="43"/>
      <c r="L57" s="44"/>
    </row>
    <row r="58" spans="2:12" ht="3.9" customHeight="1" x14ac:dyDescent="0.3">
      <c r="B58" s="143"/>
      <c r="C58" s="143"/>
      <c r="D58" s="143"/>
      <c r="E58" s="143"/>
      <c r="F58" s="143"/>
      <c r="G58" s="144"/>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2"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8"/>
  <sheetViews>
    <sheetView workbookViewId="0">
      <selection activeCell="D71" sqref="D71"/>
    </sheetView>
  </sheetViews>
  <sheetFormatPr defaultColWidth="8.90625" defaultRowHeight="14.4" x14ac:dyDescent="0.3"/>
  <cols>
    <col min="1" max="1" width="23.6328125" style="163" bestFit="1" customWidth="1"/>
    <col min="2" max="2" width="9.08984375" style="163" bestFit="1" customWidth="1"/>
    <col min="3" max="3" width="17.6328125" style="163" bestFit="1" customWidth="1"/>
    <col min="4" max="4" width="21.6328125" style="163" customWidth="1"/>
    <col min="5" max="5" width="18" style="163" bestFit="1" customWidth="1"/>
    <col min="6" max="6" width="9.08984375" style="165" bestFit="1" customWidth="1"/>
    <col min="7" max="7" width="16" style="165" bestFit="1" customWidth="1"/>
    <col min="8" max="8" width="10.1796875" style="165" bestFit="1" customWidth="1"/>
    <col min="9" max="16384" width="8.90625" style="170"/>
  </cols>
  <sheetData>
    <row r="1" spans="1:7" x14ac:dyDescent="0.3">
      <c r="A1" s="171" t="s">
        <v>796</v>
      </c>
      <c r="C1" s="164" t="s">
        <v>797</v>
      </c>
      <c r="E1" s="171" t="s">
        <v>798</v>
      </c>
      <c r="G1" s="164" t="s">
        <v>799</v>
      </c>
    </row>
    <row r="2" spans="1:7" x14ac:dyDescent="0.3">
      <c r="A2" s="173" t="s">
        <v>627</v>
      </c>
      <c r="B2" s="174" t="s">
        <v>800</v>
      </c>
      <c r="C2" s="174" t="s">
        <v>801</v>
      </c>
      <c r="D2" s="172"/>
      <c r="E2" s="173" t="s">
        <v>627</v>
      </c>
      <c r="F2" s="174" t="s">
        <v>800</v>
      </c>
      <c r="G2" s="174" t="s">
        <v>802</v>
      </c>
    </row>
    <row r="3" spans="1:7" x14ac:dyDescent="0.3">
      <c r="A3" s="175" t="s">
        <v>41</v>
      </c>
      <c r="B3" s="176">
        <v>1</v>
      </c>
      <c r="C3" s="175" t="s">
        <v>41</v>
      </c>
      <c r="E3" s="177" t="s">
        <v>41</v>
      </c>
      <c r="F3" s="176">
        <v>1</v>
      </c>
      <c r="G3" s="175" t="s">
        <v>41</v>
      </c>
    </row>
    <row r="4" spans="1:7" x14ac:dyDescent="0.3">
      <c r="A4" s="175" t="s">
        <v>42</v>
      </c>
      <c r="B4" s="176">
        <v>2</v>
      </c>
      <c r="C4" s="175" t="s">
        <v>42</v>
      </c>
      <c r="E4" s="177" t="s">
        <v>42</v>
      </c>
      <c r="F4" s="176">
        <v>2</v>
      </c>
      <c r="G4" s="175" t="s">
        <v>42</v>
      </c>
    </row>
    <row r="5" spans="1:7" x14ac:dyDescent="0.3">
      <c r="A5" s="175" t="s">
        <v>43</v>
      </c>
      <c r="B5" s="176">
        <v>3</v>
      </c>
      <c r="C5" s="175" t="s">
        <v>43</v>
      </c>
      <c r="E5" s="177" t="s">
        <v>43</v>
      </c>
      <c r="F5" s="176">
        <v>3</v>
      </c>
      <c r="G5" s="175" t="s">
        <v>43</v>
      </c>
    </row>
    <row r="6" spans="1:7" x14ac:dyDescent="0.3">
      <c r="A6" s="175" t="s">
        <v>44</v>
      </c>
      <c r="B6" s="176">
        <v>4</v>
      </c>
      <c r="C6" s="175" t="s">
        <v>44</v>
      </c>
      <c r="E6" s="177" t="s">
        <v>44</v>
      </c>
      <c r="F6" s="176">
        <v>4</v>
      </c>
      <c r="G6" s="175" t="s">
        <v>44</v>
      </c>
    </row>
    <row r="7" spans="1:7" x14ac:dyDescent="0.3">
      <c r="A7" s="175" t="s">
        <v>45</v>
      </c>
      <c r="B7" s="176">
        <v>5</v>
      </c>
      <c r="C7" s="175" t="s">
        <v>45</v>
      </c>
      <c r="E7" s="177" t="s">
        <v>45</v>
      </c>
      <c r="F7" s="176">
        <v>5</v>
      </c>
      <c r="G7" s="175" t="s">
        <v>45</v>
      </c>
    </row>
    <row r="8" spans="1:7" x14ac:dyDescent="0.3">
      <c r="A8" s="175" t="s">
        <v>46</v>
      </c>
      <c r="B8" s="176">
        <v>6</v>
      </c>
      <c r="C8" s="175" t="s">
        <v>46</v>
      </c>
      <c r="E8" s="177" t="s">
        <v>46</v>
      </c>
      <c r="F8" s="176">
        <v>6</v>
      </c>
      <c r="G8" s="175" t="s">
        <v>46</v>
      </c>
    </row>
    <row r="9" spans="1:7" x14ac:dyDescent="0.3">
      <c r="A9" s="175" t="s">
        <v>47</v>
      </c>
      <c r="B9" s="176">
        <v>7</v>
      </c>
      <c r="C9" s="175" t="s">
        <v>47</v>
      </c>
      <c r="E9" s="177" t="s">
        <v>47</v>
      </c>
      <c r="F9" s="176">
        <v>7</v>
      </c>
      <c r="G9" s="175" t="s">
        <v>47</v>
      </c>
    </row>
    <row r="10" spans="1:7" x14ac:dyDescent="0.3">
      <c r="A10" s="175" t="s">
        <v>48</v>
      </c>
      <c r="B10" s="176">
        <v>8</v>
      </c>
      <c r="C10" s="175" t="s">
        <v>48</v>
      </c>
      <c r="E10" s="177" t="s">
        <v>48</v>
      </c>
      <c r="F10" s="176">
        <v>8</v>
      </c>
      <c r="G10" s="175" t="s">
        <v>48</v>
      </c>
    </row>
    <row r="11" spans="1:7" x14ac:dyDescent="0.3">
      <c r="A11" s="175" t="s">
        <v>49</v>
      </c>
      <c r="B11" s="176">
        <v>9</v>
      </c>
      <c r="C11" s="175" t="s">
        <v>49</v>
      </c>
      <c r="E11" s="177" t="s">
        <v>49</v>
      </c>
      <c r="F11" s="176">
        <v>9</v>
      </c>
      <c r="G11" s="175" t="s">
        <v>49</v>
      </c>
    </row>
    <row r="12" spans="1:7" x14ac:dyDescent="0.3">
      <c r="A12" s="175" t="s">
        <v>50</v>
      </c>
      <c r="B12" s="176">
        <v>10</v>
      </c>
      <c r="C12" s="175" t="s">
        <v>50</v>
      </c>
      <c r="E12" s="177" t="s">
        <v>50</v>
      </c>
      <c r="F12" s="176">
        <v>10</v>
      </c>
      <c r="G12" s="175" t="s">
        <v>50</v>
      </c>
    </row>
    <row r="13" spans="1:7" x14ac:dyDescent="0.3">
      <c r="A13" s="175" t="s">
        <v>51</v>
      </c>
      <c r="B13" s="176">
        <v>11</v>
      </c>
      <c r="C13" s="175" t="s">
        <v>51</v>
      </c>
      <c r="E13" s="177" t="s">
        <v>51</v>
      </c>
      <c r="F13" s="176">
        <v>11</v>
      </c>
      <c r="G13" s="175" t="s">
        <v>51</v>
      </c>
    </row>
    <row r="14" spans="1:7" x14ac:dyDescent="0.3">
      <c r="A14" s="175" t="s">
        <v>52</v>
      </c>
      <c r="B14" s="176">
        <v>12</v>
      </c>
      <c r="C14" s="175" t="s">
        <v>52</v>
      </c>
      <c r="E14" s="177" t="s">
        <v>52</v>
      </c>
      <c r="F14" s="176">
        <v>12</v>
      </c>
      <c r="G14" s="175" t="s">
        <v>52</v>
      </c>
    </row>
    <row r="15" spans="1:7" x14ac:dyDescent="0.3">
      <c r="A15" s="175" t="s">
        <v>53</v>
      </c>
      <c r="B15" s="176">
        <v>13</v>
      </c>
      <c r="C15" s="175" t="s">
        <v>53</v>
      </c>
      <c r="E15" s="177" t="s">
        <v>53</v>
      </c>
      <c r="F15" s="176">
        <v>13</v>
      </c>
      <c r="G15" s="175" t="s">
        <v>53</v>
      </c>
    </row>
    <row r="16" spans="1:7" x14ac:dyDescent="0.3">
      <c r="A16" s="175" t="s">
        <v>54</v>
      </c>
      <c r="B16" s="176">
        <v>14</v>
      </c>
      <c r="C16" s="175" t="s">
        <v>54</v>
      </c>
      <c r="E16" s="177" t="s">
        <v>54</v>
      </c>
      <c r="F16" s="176">
        <v>14</v>
      </c>
      <c r="G16" s="175" t="s">
        <v>54</v>
      </c>
    </row>
    <row r="17" spans="1:7" x14ac:dyDescent="0.3">
      <c r="A17" s="175" t="s">
        <v>55</v>
      </c>
      <c r="B17" s="176">
        <v>15</v>
      </c>
      <c r="C17" s="175" t="s">
        <v>55</v>
      </c>
      <c r="E17" s="177" t="s">
        <v>55</v>
      </c>
      <c r="F17" s="176">
        <v>15</v>
      </c>
      <c r="G17" s="175" t="s">
        <v>55</v>
      </c>
    </row>
    <row r="18" spans="1:7" x14ac:dyDescent="0.3">
      <c r="A18" s="175" t="s">
        <v>56</v>
      </c>
      <c r="B18" s="176">
        <v>16</v>
      </c>
      <c r="C18" s="175" t="s">
        <v>56</v>
      </c>
      <c r="E18" s="177" t="s">
        <v>56</v>
      </c>
      <c r="F18" s="176">
        <v>16</v>
      </c>
      <c r="G18" s="175" t="s">
        <v>56</v>
      </c>
    </row>
    <row r="19" spans="1:7" x14ac:dyDescent="0.3">
      <c r="A19" s="175" t="s">
        <v>57</v>
      </c>
      <c r="B19" s="176">
        <v>17</v>
      </c>
      <c r="C19" s="175" t="s">
        <v>57</v>
      </c>
      <c r="E19" s="177" t="s">
        <v>57</v>
      </c>
      <c r="F19" s="176">
        <v>17</v>
      </c>
      <c r="G19" s="175" t="s">
        <v>57</v>
      </c>
    </row>
    <row r="20" spans="1:7" x14ac:dyDescent="0.3">
      <c r="A20" s="175" t="s">
        <v>58</v>
      </c>
      <c r="B20" s="176">
        <v>18</v>
      </c>
      <c r="C20" s="175" t="s">
        <v>58</v>
      </c>
      <c r="E20" s="177" t="s">
        <v>58</v>
      </c>
      <c r="F20" s="176">
        <v>18</v>
      </c>
      <c r="G20" s="175" t="s">
        <v>58</v>
      </c>
    </row>
    <row r="21" spans="1:7" x14ac:dyDescent="0.3">
      <c r="A21" s="175" t="s">
        <v>59</v>
      </c>
      <c r="B21" s="176">
        <v>19</v>
      </c>
      <c r="C21" s="175" t="s">
        <v>59</v>
      </c>
      <c r="E21" s="177" t="s">
        <v>59</v>
      </c>
      <c r="F21" s="176">
        <v>19</v>
      </c>
      <c r="G21" s="175" t="s">
        <v>59</v>
      </c>
    </row>
    <row r="22" spans="1:7" x14ac:dyDescent="0.3">
      <c r="A22" s="175" t="s">
        <v>60</v>
      </c>
      <c r="B22" s="176">
        <v>20</v>
      </c>
      <c r="C22" s="175" t="s">
        <v>60</v>
      </c>
      <c r="E22" s="177" t="s">
        <v>60</v>
      </c>
      <c r="F22" s="176">
        <v>20</v>
      </c>
      <c r="G22" s="175" t="s">
        <v>60</v>
      </c>
    </row>
    <row r="23" spans="1:7" x14ac:dyDescent="0.3">
      <c r="A23" s="175" t="s">
        <v>61</v>
      </c>
      <c r="B23" s="176">
        <v>21</v>
      </c>
      <c r="C23" s="175" t="s">
        <v>61</v>
      </c>
      <c r="E23" s="177" t="s">
        <v>61</v>
      </c>
      <c r="F23" s="176">
        <v>21</v>
      </c>
      <c r="G23" s="175" t="s">
        <v>61</v>
      </c>
    </row>
    <row r="24" spans="1:7" x14ac:dyDescent="0.3">
      <c r="A24" s="175" t="s">
        <v>62</v>
      </c>
      <c r="B24" s="176">
        <v>22</v>
      </c>
      <c r="C24" s="175" t="s">
        <v>62</v>
      </c>
      <c r="E24" s="177" t="s">
        <v>62</v>
      </c>
      <c r="F24" s="176">
        <v>22</v>
      </c>
      <c r="G24" s="175" t="s">
        <v>62</v>
      </c>
    </row>
    <row r="25" spans="1:7" x14ac:dyDescent="0.3">
      <c r="A25" s="175" t="s">
        <v>63</v>
      </c>
      <c r="B25" s="176">
        <v>23</v>
      </c>
      <c r="C25" s="175" t="s">
        <v>63</v>
      </c>
      <c r="E25" s="177" t="s">
        <v>63</v>
      </c>
      <c r="F25" s="176">
        <v>23</v>
      </c>
      <c r="G25" s="175" t="s">
        <v>63</v>
      </c>
    </row>
    <row r="26" spans="1:7" x14ac:dyDescent="0.3">
      <c r="A26" s="175" t="s">
        <v>64</v>
      </c>
      <c r="B26" s="176">
        <v>24</v>
      </c>
      <c r="C26" s="175" t="s">
        <v>64</v>
      </c>
      <c r="E26" s="177" t="s">
        <v>64</v>
      </c>
      <c r="F26" s="176">
        <v>24</v>
      </c>
      <c r="G26" s="175" t="s">
        <v>64</v>
      </c>
    </row>
    <row r="27" spans="1:7" x14ac:dyDescent="0.3">
      <c r="A27" s="175" t="s">
        <v>65</v>
      </c>
      <c r="B27" s="176">
        <v>25</v>
      </c>
      <c r="C27" s="175" t="s">
        <v>65</v>
      </c>
      <c r="E27" s="177" t="s">
        <v>65</v>
      </c>
      <c r="F27" s="176">
        <v>25</v>
      </c>
      <c r="G27" s="175" t="s">
        <v>65</v>
      </c>
    </row>
    <row r="28" spans="1:7" x14ac:dyDescent="0.3">
      <c r="A28" s="175" t="s">
        <v>66</v>
      </c>
      <c r="B28" s="176">
        <v>26</v>
      </c>
      <c r="C28" s="175" t="s">
        <v>66</v>
      </c>
      <c r="E28" s="177" t="s">
        <v>66</v>
      </c>
      <c r="F28" s="176">
        <v>26</v>
      </c>
      <c r="G28" s="175" t="s">
        <v>66</v>
      </c>
    </row>
    <row r="29" spans="1:7" x14ac:dyDescent="0.3">
      <c r="A29" s="175" t="s">
        <v>67</v>
      </c>
      <c r="B29" s="176">
        <v>27</v>
      </c>
      <c r="C29" s="175" t="s">
        <v>67</v>
      </c>
      <c r="E29" s="177" t="s">
        <v>67</v>
      </c>
      <c r="F29" s="176">
        <v>27</v>
      </c>
      <c r="G29" s="175" t="s">
        <v>67</v>
      </c>
    </row>
    <row r="30" spans="1:7" x14ac:dyDescent="0.3">
      <c r="A30" s="175" t="s">
        <v>68</v>
      </c>
      <c r="B30" s="176">
        <v>28</v>
      </c>
      <c r="C30" s="175" t="s">
        <v>68</v>
      </c>
      <c r="E30" s="177" t="s">
        <v>68</v>
      </c>
      <c r="F30" s="176">
        <v>28</v>
      </c>
      <c r="G30" s="175" t="s">
        <v>68</v>
      </c>
    </row>
    <row r="31" spans="1:7" x14ac:dyDescent="0.3">
      <c r="A31" s="175" t="s">
        <v>69</v>
      </c>
      <c r="B31" s="176">
        <v>29</v>
      </c>
      <c r="C31" s="175" t="s">
        <v>69</v>
      </c>
      <c r="E31" s="177" t="s">
        <v>69</v>
      </c>
      <c r="F31" s="176">
        <v>29</v>
      </c>
      <c r="G31" s="175" t="s">
        <v>69</v>
      </c>
    </row>
    <row r="32" spans="1:7" x14ac:dyDescent="0.3">
      <c r="A32" s="175" t="s">
        <v>70</v>
      </c>
      <c r="B32" s="176">
        <v>30</v>
      </c>
      <c r="C32" s="175" t="s">
        <v>70</v>
      </c>
      <c r="E32" s="177" t="s">
        <v>70</v>
      </c>
      <c r="F32" s="176">
        <v>30</v>
      </c>
      <c r="G32" s="175" t="s">
        <v>70</v>
      </c>
    </row>
    <row r="33" spans="1:7" x14ac:dyDescent="0.3">
      <c r="A33" s="175" t="s">
        <v>71</v>
      </c>
      <c r="B33" s="176">
        <v>31</v>
      </c>
      <c r="C33" s="175" t="s">
        <v>71</v>
      </c>
      <c r="E33" s="177" t="s">
        <v>71</v>
      </c>
      <c r="F33" s="176">
        <v>31</v>
      </c>
      <c r="G33" s="175" t="s">
        <v>71</v>
      </c>
    </row>
    <row r="34" spans="1:7" x14ac:dyDescent="0.3">
      <c r="A34" s="175" t="s">
        <v>72</v>
      </c>
      <c r="B34" s="176">
        <v>32</v>
      </c>
      <c r="C34" s="175" t="s">
        <v>72</v>
      </c>
      <c r="E34" s="177" t="s">
        <v>72</v>
      </c>
      <c r="F34" s="176">
        <v>32</v>
      </c>
      <c r="G34" s="175" t="s">
        <v>72</v>
      </c>
    </row>
    <row r="35" spans="1:7" x14ac:dyDescent="0.3">
      <c r="A35" s="175" t="s">
        <v>73</v>
      </c>
      <c r="B35" s="176">
        <v>33</v>
      </c>
      <c r="C35" s="175" t="s">
        <v>73</v>
      </c>
      <c r="E35" s="177" t="s">
        <v>73</v>
      </c>
      <c r="F35" s="176">
        <v>33</v>
      </c>
      <c r="G35" s="175" t="s">
        <v>73</v>
      </c>
    </row>
    <row r="36" spans="1:7" x14ac:dyDescent="0.3">
      <c r="A36" s="175" t="s">
        <v>74</v>
      </c>
      <c r="B36" s="176">
        <v>34</v>
      </c>
      <c r="C36" s="175" t="s">
        <v>74</v>
      </c>
      <c r="E36" s="177" t="s">
        <v>74</v>
      </c>
      <c r="F36" s="176">
        <v>34</v>
      </c>
      <c r="G36" s="175" t="s">
        <v>74</v>
      </c>
    </row>
    <row r="37" spans="1:7" x14ac:dyDescent="0.3">
      <c r="A37" s="175" t="s">
        <v>75</v>
      </c>
      <c r="B37" s="176">
        <v>35</v>
      </c>
      <c r="C37" s="175" t="s">
        <v>75</v>
      </c>
      <c r="E37" s="177" t="s">
        <v>75</v>
      </c>
      <c r="F37" s="176">
        <v>35</v>
      </c>
      <c r="G37" s="175" t="s">
        <v>75</v>
      </c>
    </row>
    <row r="38" spans="1:7" x14ac:dyDescent="0.3">
      <c r="A38" s="175" t="s">
        <v>76</v>
      </c>
      <c r="B38" s="176">
        <v>36</v>
      </c>
      <c r="C38" s="175" t="s">
        <v>76</v>
      </c>
      <c r="E38" s="177" t="s">
        <v>76</v>
      </c>
      <c r="F38" s="176">
        <v>36</v>
      </c>
      <c r="G38" s="175" t="s">
        <v>76</v>
      </c>
    </row>
    <row r="39" spans="1:7" x14ac:dyDescent="0.3">
      <c r="A39" s="175" t="s">
        <v>77</v>
      </c>
      <c r="B39" s="176">
        <v>37</v>
      </c>
      <c r="C39" s="175" t="s">
        <v>77</v>
      </c>
      <c r="E39" s="177" t="s">
        <v>77</v>
      </c>
      <c r="F39" s="176">
        <v>37</v>
      </c>
      <c r="G39" s="175" t="s">
        <v>77</v>
      </c>
    </row>
    <row r="40" spans="1:7" x14ac:dyDescent="0.3">
      <c r="A40" s="175" t="s">
        <v>78</v>
      </c>
      <c r="B40" s="176">
        <v>38</v>
      </c>
      <c r="C40" s="175" t="s">
        <v>78</v>
      </c>
      <c r="E40" s="177" t="s">
        <v>78</v>
      </c>
      <c r="F40" s="176">
        <v>38</v>
      </c>
      <c r="G40" s="175" t="s">
        <v>78</v>
      </c>
    </row>
    <row r="41" spans="1:7" x14ac:dyDescent="0.3">
      <c r="A41" s="175" t="s">
        <v>79</v>
      </c>
      <c r="B41" s="176">
        <v>39</v>
      </c>
      <c r="C41" s="175" t="s">
        <v>79</v>
      </c>
      <c r="E41" s="177" t="s">
        <v>79</v>
      </c>
      <c r="F41" s="176">
        <v>39</v>
      </c>
      <c r="G41" s="175" t="s">
        <v>79</v>
      </c>
    </row>
    <row r="42" spans="1:7" x14ac:dyDescent="0.3">
      <c r="A42" s="175" t="s">
        <v>80</v>
      </c>
      <c r="B42" s="176">
        <v>40</v>
      </c>
      <c r="C42" s="175" t="s">
        <v>80</v>
      </c>
      <c r="E42" s="177" t="s">
        <v>80</v>
      </c>
      <c r="F42" s="176">
        <v>40</v>
      </c>
      <c r="G42" s="175" t="s">
        <v>80</v>
      </c>
    </row>
    <row r="43" spans="1:7" x14ac:dyDescent="0.3">
      <c r="A43" s="175" t="s">
        <v>81</v>
      </c>
      <c r="B43" s="176">
        <v>41</v>
      </c>
      <c r="C43" s="175" t="s">
        <v>81</v>
      </c>
      <c r="E43" s="177" t="s">
        <v>81</v>
      </c>
      <c r="F43" s="176">
        <v>41</v>
      </c>
      <c r="G43" s="175" t="s">
        <v>81</v>
      </c>
    </row>
    <row r="44" spans="1:7" x14ac:dyDescent="0.3">
      <c r="A44" s="175" t="s">
        <v>82</v>
      </c>
      <c r="B44" s="176">
        <v>42</v>
      </c>
      <c r="C44" s="175" t="s">
        <v>82</v>
      </c>
      <c r="E44" s="177" t="s">
        <v>82</v>
      </c>
      <c r="F44" s="176">
        <v>42</v>
      </c>
      <c r="G44" s="175" t="s">
        <v>82</v>
      </c>
    </row>
    <row r="45" spans="1:7" x14ac:dyDescent="0.3">
      <c r="A45" s="175" t="s">
        <v>83</v>
      </c>
      <c r="B45" s="176">
        <v>43</v>
      </c>
      <c r="C45" s="175" t="s">
        <v>83</v>
      </c>
      <c r="E45" s="177" t="s">
        <v>83</v>
      </c>
      <c r="F45" s="176">
        <v>43</v>
      </c>
      <c r="G45" s="175" t="s">
        <v>83</v>
      </c>
    </row>
    <row r="46" spans="1:7" x14ac:dyDescent="0.3">
      <c r="A46" s="175" t="s">
        <v>84</v>
      </c>
      <c r="B46" s="176">
        <v>44</v>
      </c>
      <c r="C46" s="175" t="s">
        <v>84</v>
      </c>
      <c r="E46" s="177" t="s">
        <v>84</v>
      </c>
      <c r="F46" s="176">
        <v>44</v>
      </c>
      <c r="G46" s="175" t="s">
        <v>84</v>
      </c>
    </row>
    <row r="47" spans="1:7" x14ac:dyDescent="0.3">
      <c r="A47" s="175" t="s">
        <v>85</v>
      </c>
      <c r="B47" s="176">
        <v>45</v>
      </c>
      <c r="C47" s="175" t="s">
        <v>85</v>
      </c>
      <c r="E47" s="177" t="s">
        <v>85</v>
      </c>
      <c r="F47" s="176">
        <v>45</v>
      </c>
      <c r="G47" s="175" t="s">
        <v>85</v>
      </c>
    </row>
    <row r="48" spans="1:7" x14ac:dyDescent="0.3">
      <c r="A48" s="175" t="s">
        <v>86</v>
      </c>
      <c r="B48" s="176">
        <v>46</v>
      </c>
      <c r="C48" s="175" t="s">
        <v>86</v>
      </c>
      <c r="E48" s="177" t="s">
        <v>86</v>
      </c>
      <c r="F48" s="176">
        <v>46</v>
      </c>
      <c r="G48" s="175" t="s">
        <v>86</v>
      </c>
    </row>
    <row r="49" spans="1:7" x14ac:dyDescent="0.3">
      <c r="A49" s="175" t="s">
        <v>87</v>
      </c>
      <c r="B49" s="176">
        <v>47</v>
      </c>
      <c r="C49" s="175" t="s">
        <v>87</v>
      </c>
      <c r="E49" s="177" t="s">
        <v>505</v>
      </c>
      <c r="F49" s="176">
        <v>47</v>
      </c>
      <c r="G49" s="175" t="s">
        <v>87</v>
      </c>
    </row>
    <row r="50" spans="1:7" x14ac:dyDescent="0.3">
      <c r="A50" s="175" t="s">
        <v>88</v>
      </c>
      <c r="B50" s="176">
        <v>48</v>
      </c>
      <c r="C50" s="175" t="s">
        <v>88</v>
      </c>
      <c r="E50" s="177" t="s">
        <v>88</v>
      </c>
      <c r="F50" s="176">
        <v>48</v>
      </c>
      <c r="G50" s="175" t="s">
        <v>88</v>
      </c>
    </row>
    <row r="51" spans="1:7" x14ac:dyDescent="0.3">
      <c r="A51" s="175" t="s">
        <v>89</v>
      </c>
      <c r="B51" s="176">
        <v>49</v>
      </c>
      <c r="C51" s="175" t="s">
        <v>89</v>
      </c>
      <c r="E51" s="177" t="s">
        <v>89</v>
      </c>
      <c r="F51" s="176">
        <v>49</v>
      </c>
      <c r="G51" s="175" t="s">
        <v>89</v>
      </c>
    </row>
    <row r="52" spans="1:7" x14ac:dyDescent="0.3">
      <c r="A52" s="175" t="s">
        <v>90</v>
      </c>
      <c r="B52" s="176">
        <v>50</v>
      </c>
      <c r="C52" s="175" t="s">
        <v>90</v>
      </c>
      <c r="E52" s="177" t="s">
        <v>90</v>
      </c>
      <c r="F52" s="176">
        <v>50</v>
      </c>
      <c r="G52" s="175" t="s">
        <v>90</v>
      </c>
    </row>
    <row r="53" spans="1:7" x14ac:dyDescent="0.3">
      <c r="A53" s="175" t="s">
        <v>655</v>
      </c>
      <c r="B53" s="176">
        <v>51</v>
      </c>
      <c r="C53" s="177" t="s">
        <v>91</v>
      </c>
      <c r="E53" s="177" t="s">
        <v>91</v>
      </c>
      <c r="F53" s="176">
        <v>51</v>
      </c>
      <c r="G53" s="175" t="s">
        <v>655</v>
      </c>
    </row>
    <row r="54" spans="1:7" x14ac:dyDescent="0.3">
      <c r="A54" s="178" t="s">
        <v>573</v>
      </c>
      <c r="B54" s="176">
        <v>52</v>
      </c>
      <c r="C54" s="179" t="s">
        <v>573</v>
      </c>
      <c r="E54" s="179" t="s">
        <v>521</v>
      </c>
      <c r="F54" s="176">
        <v>52</v>
      </c>
      <c r="G54" s="179" t="s">
        <v>521</v>
      </c>
    </row>
    <row r="55" spans="1:7" x14ac:dyDescent="0.3">
      <c r="A55" s="178" t="s">
        <v>656</v>
      </c>
      <c r="B55" s="176">
        <v>53</v>
      </c>
      <c r="C55" s="179" t="s">
        <v>602</v>
      </c>
      <c r="D55" s="166"/>
      <c r="E55" s="179" t="s">
        <v>522</v>
      </c>
      <c r="F55" s="176">
        <v>53</v>
      </c>
      <c r="G55" s="179" t="s">
        <v>666</v>
      </c>
    </row>
    <row r="56" spans="1:7" x14ac:dyDescent="0.3">
      <c r="A56" s="178" t="s">
        <v>608</v>
      </c>
      <c r="B56" s="176">
        <v>54</v>
      </c>
      <c r="C56" s="179" t="s">
        <v>608</v>
      </c>
      <c r="D56" s="166"/>
      <c r="E56" s="179" t="s">
        <v>523</v>
      </c>
      <c r="F56" s="176">
        <v>54</v>
      </c>
      <c r="G56" s="179" t="s">
        <v>523</v>
      </c>
    </row>
    <row r="57" spans="1:7" x14ac:dyDescent="0.3">
      <c r="A57" s="178" t="s">
        <v>533</v>
      </c>
      <c r="B57" s="176">
        <v>55</v>
      </c>
      <c r="C57" s="179" t="s">
        <v>533</v>
      </c>
      <c r="D57" s="166"/>
      <c r="E57" s="179" t="s">
        <v>324</v>
      </c>
      <c r="F57" s="176">
        <v>55</v>
      </c>
      <c r="G57" s="179" t="s">
        <v>324</v>
      </c>
    </row>
    <row r="58" spans="1:7" x14ac:dyDescent="0.3">
      <c r="A58" s="178" t="s">
        <v>307</v>
      </c>
      <c r="B58" s="176">
        <v>56</v>
      </c>
      <c r="C58" s="179" t="s">
        <v>307</v>
      </c>
      <c r="D58" s="166"/>
      <c r="E58" s="179" t="s">
        <v>510</v>
      </c>
      <c r="F58" s="176">
        <v>56</v>
      </c>
      <c r="G58" s="179" t="s">
        <v>510</v>
      </c>
    </row>
    <row r="59" spans="1:7" x14ac:dyDescent="0.3">
      <c r="A59" s="178" t="s">
        <v>609</v>
      </c>
      <c r="B59" s="176">
        <v>57</v>
      </c>
      <c r="C59" s="179" t="s">
        <v>609</v>
      </c>
      <c r="D59" s="166"/>
      <c r="E59" s="179" t="s">
        <v>524</v>
      </c>
      <c r="F59" s="176">
        <v>57</v>
      </c>
      <c r="G59" s="179" t="s">
        <v>526</v>
      </c>
    </row>
    <row r="60" spans="1:7" x14ac:dyDescent="0.3">
      <c r="A60" s="178" t="s">
        <v>534</v>
      </c>
      <c r="B60" s="176">
        <v>58</v>
      </c>
      <c r="C60" s="179" t="s">
        <v>534</v>
      </c>
      <c r="D60" s="166"/>
      <c r="E60" s="179" t="s">
        <v>7</v>
      </c>
      <c r="F60" s="176">
        <v>58</v>
      </c>
      <c r="G60" s="179" t="s">
        <v>7</v>
      </c>
    </row>
    <row r="61" spans="1:7" x14ac:dyDescent="0.3">
      <c r="A61" s="178" t="s">
        <v>657</v>
      </c>
      <c r="B61" s="176">
        <v>59</v>
      </c>
      <c r="C61" s="179" t="s">
        <v>40</v>
      </c>
      <c r="D61" s="166"/>
      <c r="E61" s="179" t="s">
        <v>511</v>
      </c>
      <c r="F61" s="176">
        <v>59</v>
      </c>
      <c r="G61" s="179" t="s">
        <v>511</v>
      </c>
    </row>
    <row r="62" spans="1:7" x14ac:dyDescent="0.3">
      <c r="A62" s="178" t="s">
        <v>658</v>
      </c>
      <c r="B62" s="176">
        <v>60</v>
      </c>
      <c r="C62" s="179" t="s">
        <v>658</v>
      </c>
      <c r="D62" s="166"/>
      <c r="E62" s="179" t="s">
        <v>506</v>
      </c>
      <c r="F62" s="176">
        <v>60</v>
      </c>
      <c r="G62" s="179" t="s">
        <v>506</v>
      </c>
    </row>
    <row r="63" spans="1:7" x14ac:dyDescent="0.3">
      <c r="A63" s="178" t="s">
        <v>659</v>
      </c>
      <c r="B63" s="176">
        <v>61</v>
      </c>
      <c r="C63" s="180" t="s">
        <v>40</v>
      </c>
      <c r="D63" s="167"/>
      <c r="E63" s="179" t="s">
        <v>500</v>
      </c>
      <c r="F63" s="176">
        <v>61</v>
      </c>
      <c r="G63" s="179" t="s">
        <v>690</v>
      </c>
    </row>
    <row r="64" spans="1:7" x14ac:dyDescent="0.3">
      <c r="A64" s="178" t="s">
        <v>521</v>
      </c>
      <c r="B64" s="176">
        <v>62</v>
      </c>
      <c r="C64" s="179" t="s">
        <v>521</v>
      </c>
      <c r="D64" s="166"/>
      <c r="E64" s="179" t="s">
        <v>525</v>
      </c>
      <c r="F64" s="176">
        <v>62</v>
      </c>
      <c r="G64" s="179" t="s">
        <v>525</v>
      </c>
    </row>
    <row r="65" spans="1:7" x14ac:dyDescent="0.3">
      <c r="A65" s="178" t="s">
        <v>660</v>
      </c>
      <c r="B65" s="176">
        <v>63</v>
      </c>
      <c r="C65" s="179" t="s">
        <v>803</v>
      </c>
      <c r="D65" s="166"/>
      <c r="E65" s="179" t="s">
        <v>512</v>
      </c>
      <c r="F65" s="176">
        <v>63</v>
      </c>
      <c r="G65" s="179" t="s">
        <v>512</v>
      </c>
    </row>
    <row r="66" spans="1:7" x14ac:dyDescent="0.3">
      <c r="A66" s="178" t="s">
        <v>661</v>
      </c>
      <c r="B66" s="176">
        <v>64</v>
      </c>
      <c r="C66" s="179" t="s">
        <v>40</v>
      </c>
      <c r="D66" s="166"/>
      <c r="E66" s="179" t="s">
        <v>526</v>
      </c>
      <c r="F66" s="176">
        <v>64</v>
      </c>
      <c r="G66" s="179" t="s">
        <v>526</v>
      </c>
    </row>
    <row r="67" spans="1:7" x14ac:dyDescent="0.3">
      <c r="A67" s="178" t="s">
        <v>309</v>
      </c>
      <c r="B67" s="176">
        <v>65</v>
      </c>
      <c r="C67" s="179" t="s">
        <v>309</v>
      </c>
      <c r="D67" s="166"/>
      <c r="E67" s="179" t="s">
        <v>507</v>
      </c>
      <c r="F67" s="176">
        <v>65</v>
      </c>
      <c r="G67" s="179" t="s">
        <v>507</v>
      </c>
    </row>
    <row r="68" spans="1:7" x14ac:dyDescent="0.3">
      <c r="A68" s="178" t="s">
        <v>598</v>
      </c>
      <c r="B68" s="176">
        <v>66</v>
      </c>
      <c r="C68" s="179" t="s">
        <v>598</v>
      </c>
      <c r="D68" s="166"/>
      <c r="E68" s="179" t="s">
        <v>527</v>
      </c>
      <c r="F68" s="176">
        <v>66</v>
      </c>
      <c r="G68" s="179" t="s">
        <v>527</v>
      </c>
    </row>
    <row r="69" spans="1:7" x14ac:dyDescent="0.3">
      <c r="A69" s="178" t="s">
        <v>662</v>
      </c>
      <c r="B69" s="176">
        <v>67</v>
      </c>
      <c r="C69" s="179" t="s">
        <v>803</v>
      </c>
      <c r="D69" s="166"/>
      <c r="E69" s="179" t="s">
        <v>528</v>
      </c>
      <c r="F69" s="176">
        <v>67</v>
      </c>
      <c r="G69" s="179" t="s">
        <v>772</v>
      </c>
    </row>
    <row r="70" spans="1:7" x14ac:dyDescent="0.3">
      <c r="A70" s="178" t="s">
        <v>663</v>
      </c>
      <c r="B70" s="176">
        <v>68</v>
      </c>
      <c r="C70" s="179" t="s">
        <v>40</v>
      </c>
      <c r="D70" s="166"/>
      <c r="E70" s="179" t="s">
        <v>529</v>
      </c>
      <c r="F70" s="176">
        <v>68</v>
      </c>
      <c r="G70" s="179" t="s">
        <v>778</v>
      </c>
    </row>
    <row r="71" spans="1:7" x14ac:dyDescent="0.3">
      <c r="A71" s="178" t="s">
        <v>514</v>
      </c>
      <c r="B71" s="176">
        <v>69</v>
      </c>
      <c r="C71" s="179" t="s">
        <v>514</v>
      </c>
      <c r="D71" s="166"/>
      <c r="E71" s="179" t="s">
        <v>530</v>
      </c>
      <c r="F71" s="176">
        <v>69</v>
      </c>
      <c r="G71" s="179" t="s">
        <v>673</v>
      </c>
    </row>
    <row r="72" spans="1:7" x14ac:dyDescent="0.3">
      <c r="A72" s="178" t="s">
        <v>574</v>
      </c>
      <c r="B72" s="176">
        <v>70</v>
      </c>
      <c r="C72" s="179" t="s">
        <v>574</v>
      </c>
      <c r="D72" s="166"/>
      <c r="E72" s="179" t="s">
        <v>531</v>
      </c>
      <c r="F72" s="176">
        <v>70</v>
      </c>
      <c r="G72" s="179" t="s">
        <v>531</v>
      </c>
    </row>
    <row r="73" spans="1:7" x14ac:dyDescent="0.3">
      <c r="A73" s="178" t="s">
        <v>664</v>
      </c>
      <c r="B73" s="176">
        <v>71</v>
      </c>
      <c r="C73" s="179" t="s">
        <v>40</v>
      </c>
      <c r="D73" s="166"/>
      <c r="E73" s="179" t="s">
        <v>532</v>
      </c>
      <c r="F73" s="176">
        <v>71</v>
      </c>
      <c r="G73" s="179" t="s">
        <v>532</v>
      </c>
    </row>
    <row r="74" spans="1:7" x14ac:dyDescent="0.3">
      <c r="A74" s="178" t="s">
        <v>665</v>
      </c>
      <c r="B74" s="176">
        <v>72</v>
      </c>
      <c r="C74" s="179" t="s">
        <v>803</v>
      </c>
      <c r="D74" s="166"/>
      <c r="E74" s="179" t="s">
        <v>533</v>
      </c>
      <c r="F74" s="176">
        <v>72</v>
      </c>
      <c r="G74" s="179" t="s">
        <v>533</v>
      </c>
    </row>
    <row r="75" spans="1:7" x14ac:dyDescent="0.3">
      <c r="A75" s="178" t="s">
        <v>600</v>
      </c>
      <c r="B75" s="176">
        <v>73</v>
      </c>
      <c r="C75" s="179" t="s">
        <v>600</v>
      </c>
      <c r="D75" s="166"/>
      <c r="E75" s="179" t="s">
        <v>534</v>
      </c>
      <c r="F75" s="176">
        <v>73</v>
      </c>
      <c r="G75" s="179" t="s">
        <v>534</v>
      </c>
    </row>
    <row r="76" spans="1:7" x14ac:dyDescent="0.3">
      <c r="A76" s="178" t="s">
        <v>666</v>
      </c>
      <c r="B76" s="176">
        <v>74</v>
      </c>
      <c r="C76" s="179" t="s">
        <v>522</v>
      </c>
      <c r="D76" s="166"/>
      <c r="E76" s="179" t="s">
        <v>535</v>
      </c>
      <c r="F76" s="176">
        <v>74</v>
      </c>
      <c r="G76" s="179" t="s">
        <v>674</v>
      </c>
    </row>
    <row r="77" spans="1:7" x14ac:dyDescent="0.3">
      <c r="A77" s="178" t="s">
        <v>667</v>
      </c>
      <c r="B77" s="176">
        <v>75</v>
      </c>
      <c r="C77" s="179" t="s">
        <v>541</v>
      </c>
      <c r="D77" s="166"/>
      <c r="E77" s="179" t="s">
        <v>536</v>
      </c>
      <c r="F77" s="176">
        <v>75</v>
      </c>
      <c r="G77" s="179" t="s">
        <v>536</v>
      </c>
    </row>
    <row r="78" spans="1:7" x14ac:dyDescent="0.3">
      <c r="A78" s="178" t="s">
        <v>612</v>
      </c>
      <c r="B78" s="176">
        <v>76</v>
      </c>
      <c r="C78" s="179" t="s">
        <v>612</v>
      </c>
      <c r="D78" s="166"/>
      <c r="E78" s="179" t="s">
        <v>537</v>
      </c>
      <c r="F78" s="176">
        <v>76</v>
      </c>
      <c r="G78" s="179" t="s">
        <v>537</v>
      </c>
    </row>
    <row r="79" spans="1:7" x14ac:dyDescent="0.3">
      <c r="A79" s="178" t="s">
        <v>575</v>
      </c>
      <c r="B79" s="176">
        <v>77</v>
      </c>
      <c r="C79" s="179" t="s">
        <v>575</v>
      </c>
      <c r="D79" s="166"/>
      <c r="E79" s="179" t="s">
        <v>538</v>
      </c>
      <c r="F79" s="176">
        <v>77</v>
      </c>
      <c r="G79" s="179" t="s">
        <v>677</v>
      </c>
    </row>
    <row r="80" spans="1:7" x14ac:dyDescent="0.3">
      <c r="A80" s="178" t="s">
        <v>523</v>
      </c>
      <c r="B80" s="176">
        <v>78</v>
      </c>
      <c r="C80" s="179" t="s">
        <v>523</v>
      </c>
      <c r="D80" s="166"/>
      <c r="E80" s="179" t="s">
        <v>539</v>
      </c>
      <c r="F80" s="176">
        <v>78</v>
      </c>
      <c r="G80" s="179" t="s">
        <v>539</v>
      </c>
    </row>
    <row r="81" spans="1:7" x14ac:dyDescent="0.3">
      <c r="A81" s="178" t="s">
        <v>668</v>
      </c>
      <c r="B81" s="176">
        <v>79</v>
      </c>
      <c r="C81" s="179" t="s">
        <v>40</v>
      </c>
      <c r="D81" s="166"/>
      <c r="E81" s="179" t="s">
        <v>540</v>
      </c>
      <c r="F81" s="176">
        <v>79</v>
      </c>
      <c r="G81" s="179" t="s">
        <v>540</v>
      </c>
    </row>
    <row r="82" spans="1:7" x14ac:dyDescent="0.3">
      <c r="A82" s="178" t="s">
        <v>669</v>
      </c>
      <c r="B82" s="176">
        <v>80</v>
      </c>
      <c r="C82" s="179" t="s">
        <v>607</v>
      </c>
      <c r="D82" s="166"/>
      <c r="E82" s="179" t="s">
        <v>541</v>
      </c>
      <c r="F82" s="176">
        <v>80</v>
      </c>
      <c r="G82" s="179" t="s">
        <v>667</v>
      </c>
    </row>
    <row r="83" spans="1:7" x14ac:dyDescent="0.3">
      <c r="A83" s="178" t="s">
        <v>539</v>
      </c>
      <c r="B83" s="176">
        <v>81</v>
      </c>
      <c r="C83" s="179" t="s">
        <v>539</v>
      </c>
      <c r="D83" s="166"/>
      <c r="E83" s="179" t="s">
        <v>542</v>
      </c>
      <c r="F83" s="176">
        <v>81</v>
      </c>
      <c r="G83" s="179" t="s">
        <v>691</v>
      </c>
    </row>
    <row r="84" spans="1:7" x14ac:dyDescent="0.3">
      <c r="A84" s="178" t="s">
        <v>670</v>
      </c>
      <c r="B84" s="176">
        <v>82</v>
      </c>
      <c r="C84" s="179" t="s">
        <v>40</v>
      </c>
      <c r="D84" s="166"/>
      <c r="E84" s="179" t="s">
        <v>543</v>
      </c>
      <c r="F84" s="176">
        <v>82</v>
      </c>
      <c r="G84" s="179" t="s">
        <v>543</v>
      </c>
    </row>
    <row r="85" spans="1:7" x14ac:dyDescent="0.3">
      <c r="A85" s="178" t="s">
        <v>324</v>
      </c>
      <c r="B85" s="176">
        <v>83</v>
      </c>
      <c r="C85" s="179" t="s">
        <v>324</v>
      </c>
      <c r="D85" s="166"/>
      <c r="E85" s="179" t="s">
        <v>544</v>
      </c>
      <c r="F85" s="176">
        <v>83</v>
      </c>
      <c r="G85" s="179" t="s">
        <v>544</v>
      </c>
    </row>
    <row r="86" spans="1:7" x14ac:dyDescent="0.3">
      <c r="A86" s="178" t="s">
        <v>671</v>
      </c>
      <c r="B86" s="176">
        <v>84</v>
      </c>
      <c r="C86" s="179" t="s">
        <v>40</v>
      </c>
      <c r="D86" s="166"/>
      <c r="E86" s="179" t="s">
        <v>545</v>
      </c>
      <c r="F86" s="176">
        <v>84</v>
      </c>
      <c r="G86" s="179" t="s">
        <v>545</v>
      </c>
    </row>
    <row r="87" spans="1:7" x14ac:dyDescent="0.3">
      <c r="A87" s="178" t="s">
        <v>672</v>
      </c>
      <c r="B87" s="176">
        <v>85</v>
      </c>
      <c r="C87" s="179" t="s">
        <v>610</v>
      </c>
      <c r="D87" s="166"/>
      <c r="E87" s="179" t="s">
        <v>546</v>
      </c>
      <c r="F87" s="176">
        <v>85</v>
      </c>
      <c r="G87" s="179" t="s">
        <v>546</v>
      </c>
    </row>
    <row r="88" spans="1:7" x14ac:dyDescent="0.3">
      <c r="A88" s="178" t="s">
        <v>599</v>
      </c>
      <c r="B88" s="176">
        <v>86</v>
      </c>
      <c r="C88" s="179" t="s">
        <v>599</v>
      </c>
      <c r="D88" s="166"/>
      <c r="E88" s="179" t="s">
        <v>547</v>
      </c>
      <c r="F88" s="176">
        <v>86</v>
      </c>
      <c r="G88" s="179" t="s">
        <v>547</v>
      </c>
    </row>
    <row r="89" spans="1:7" x14ac:dyDescent="0.3">
      <c r="A89" s="178" t="s">
        <v>673</v>
      </c>
      <c r="B89" s="176">
        <v>87</v>
      </c>
      <c r="C89" s="179" t="s">
        <v>530</v>
      </c>
      <c r="D89" s="166"/>
      <c r="E89" s="179" t="s">
        <v>548</v>
      </c>
      <c r="F89" s="176">
        <v>87</v>
      </c>
      <c r="G89" s="175" t="s">
        <v>804</v>
      </c>
    </row>
    <row r="90" spans="1:7" x14ac:dyDescent="0.3">
      <c r="A90" s="178" t="s">
        <v>540</v>
      </c>
      <c r="B90" s="176">
        <v>88</v>
      </c>
      <c r="C90" s="179" t="s">
        <v>540</v>
      </c>
      <c r="D90" s="166"/>
      <c r="E90" s="179" t="s">
        <v>549</v>
      </c>
      <c r="F90" s="176">
        <v>88</v>
      </c>
      <c r="G90" s="179" t="s">
        <v>684</v>
      </c>
    </row>
    <row r="91" spans="1:7" x14ac:dyDescent="0.3">
      <c r="A91" s="178" t="s">
        <v>578</v>
      </c>
      <c r="B91" s="176">
        <v>89</v>
      </c>
      <c r="C91" s="179" t="s">
        <v>578</v>
      </c>
      <c r="D91" s="166"/>
      <c r="E91" s="179" t="s">
        <v>550</v>
      </c>
      <c r="F91" s="176">
        <v>89</v>
      </c>
      <c r="G91" s="179" t="s">
        <v>550</v>
      </c>
    </row>
    <row r="92" spans="1:7" x14ac:dyDescent="0.3">
      <c r="A92" s="178" t="s">
        <v>674</v>
      </c>
      <c r="B92" s="176">
        <v>90</v>
      </c>
      <c r="C92" s="179" t="s">
        <v>674</v>
      </c>
      <c r="D92" s="166"/>
      <c r="E92" s="179" t="s">
        <v>551</v>
      </c>
      <c r="F92" s="176">
        <v>90</v>
      </c>
      <c r="G92" s="179" t="s">
        <v>551</v>
      </c>
    </row>
    <row r="93" spans="1:7" ht="120" x14ac:dyDescent="0.3">
      <c r="A93" s="181" t="s">
        <v>470</v>
      </c>
      <c r="B93" s="176">
        <v>91</v>
      </c>
      <c r="C93" s="182" t="s">
        <v>805</v>
      </c>
      <c r="D93" s="166"/>
      <c r="E93" s="183" t="s">
        <v>552</v>
      </c>
      <c r="F93" s="184">
        <v>91</v>
      </c>
      <c r="G93" s="183" t="s">
        <v>552</v>
      </c>
    </row>
    <row r="94" spans="1:7" x14ac:dyDescent="0.3">
      <c r="A94" s="178" t="s">
        <v>675</v>
      </c>
      <c r="B94" s="176">
        <v>92</v>
      </c>
      <c r="C94" s="179" t="s">
        <v>40</v>
      </c>
      <c r="D94" s="166"/>
      <c r="E94" s="179" t="s">
        <v>553</v>
      </c>
      <c r="F94" s="176">
        <v>92</v>
      </c>
      <c r="G94" s="179" t="s">
        <v>553</v>
      </c>
    </row>
    <row r="95" spans="1:7" x14ac:dyDescent="0.3">
      <c r="A95" s="178" t="s">
        <v>676</v>
      </c>
      <c r="B95" s="176">
        <v>93</v>
      </c>
      <c r="C95" s="179" t="s">
        <v>40</v>
      </c>
      <c r="D95" s="166"/>
      <c r="E95" s="179" t="s">
        <v>554</v>
      </c>
      <c r="F95" s="176">
        <v>93</v>
      </c>
      <c r="G95" s="179" t="s">
        <v>723</v>
      </c>
    </row>
    <row r="96" spans="1:7" x14ac:dyDescent="0.3">
      <c r="A96" s="178" t="s">
        <v>677</v>
      </c>
      <c r="B96" s="176">
        <v>94</v>
      </c>
      <c r="C96" s="179" t="s">
        <v>538</v>
      </c>
      <c r="D96" s="166"/>
      <c r="E96" s="179" t="s">
        <v>555</v>
      </c>
      <c r="F96" s="176">
        <v>94</v>
      </c>
      <c r="G96" s="179" t="s">
        <v>733</v>
      </c>
    </row>
    <row r="97" spans="1:7" x14ac:dyDescent="0.3">
      <c r="A97" s="178" t="s">
        <v>536</v>
      </c>
      <c r="B97" s="176">
        <v>95</v>
      </c>
      <c r="C97" s="179" t="s">
        <v>536</v>
      </c>
      <c r="D97" s="166"/>
      <c r="E97" s="179" t="s">
        <v>556</v>
      </c>
      <c r="F97" s="176">
        <v>95</v>
      </c>
      <c r="G97" s="179" t="s">
        <v>556</v>
      </c>
    </row>
    <row r="98" spans="1:7" x14ac:dyDescent="0.3">
      <c r="A98" s="178" t="s">
        <v>510</v>
      </c>
      <c r="B98" s="176">
        <v>96</v>
      </c>
      <c r="C98" s="179" t="s">
        <v>510</v>
      </c>
      <c r="D98" s="166"/>
      <c r="E98" s="179" t="s">
        <v>557</v>
      </c>
      <c r="F98" s="176">
        <v>96</v>
      </c>
      <c r="G98" s="179" t="s">
        <v>557</v>
      </c>
    </row>
    <row r="99" spans="1:7" x14ac:dyDescent="0.3">
      <c r="A99" s="178" t="s">
        <v>303</v>
      </c>
      <c r="B99" s="176">
        <v>97</v>
      </c>
      <c r="C99" s="179" t="s">
        <v>303</v>
      </c>
      <c r="D99" s="166"/>
      <c r="E99" s="179" t="s">
        <v>558</v>
      </c>
      <c r="F99" s="176">
        <v>97</v>
      </c>
      <c r="G99" s="179" t="s">
        <v>558</v>
      </c>
    </row>
    <row r="100" spans="1:7" x14ac:dyDescent="0.3">
      <c r="A100" s="178" t="s">
        <v>678</v>
      </c>
      <c r="B100" s="176">
        <v>98</v>
      </c>
      <c r="C100" s="179" t="s">
        <v>40</v>
      </c>
      <c r="D100" s="166"/>
      <c r="E100" s="179" t="s">
        <v>513</v>
      </c>
      <c r="F100" s="176">
        <v>98</v>
      </c>
      <c r="G100" s="179" t="s">
        <v>513</v>
      </c>
    </row>
    <row r="101" spans="1:7" x14ac:dyDescent="0.3">
      <c r="A101" s="178" t="s">
        <v>679</v>
      </c>
      <c r="B101" s="176">
        <v>99</v>
      </c>
      <c r="C101" s="179" t="s">
        <v>40</v>
      </c>
      <c r="D101" s="166"/>
      <c r="E101" s="179" t="s">
        <v>559</v>
      </c>
      <c r="F101" s="176">
        <v>99</v>
      </c>
      <c r="G101" s="179" t="s">
        <v>749</v>
      </c>
    </row>
    <row r="102" spans="1:7" x14ac:dyDescent="0.3">
      <c r="A102" s="178" t="s">
        <v>680</v>
      </c>
      <c r="B102" s="176">
        <v>100</v>
      </c>
      <c r="C102" s="179" t="s">
        <v>7</v>
      </c>
      <c r="D102" s="166"/>
      <c r="E102" s="179" t="s">
        <v>560</v>
      </c>
      <c r="F102" s="176">
        <v>100</v>
      </c>
      <c r="G102" s="179" t="s">
        <v>560</v>
      </c>
    </row>
    <row r="103" spans="1:7" x14ac:dyDescent="0.3">
      <c r="A103" s="178" t="s">
        <v>681</v>
      </c>
      <c r="B103" s="176">
        <v>101</v>
      </c>
      <c r="C103" s="179" t="s">
        <v>40</v>
      </c>
      <c r="D103" s="166"/>
      <c r="E103" s="179" t="s">
        <v>561</v>
      </c>
      <c r="F103" s="176">
        <v>101</v>
      </c>
      <c r="G103" s="179" t="s">
        <v>561</v>
      </c>
    </row>
    <row r="104" spans="1:7" x14ac:dyDescent="0.3">
      <c r="A104" s="178" t="s">
        <v>537</v>
      </c>
      <c r="B104" s="176">
        <v>102</v>
      </c>
      <c r="C104" s="179" t="s">
        <v>537</v>
      </c>
      <c r="D104" s="166"/>
      <c r="E104" s="179" t="s">
        <v>562</v>
      </c>
      <c r="F104" s="176">
        <v>102</v>
      </c>
      <c r="G104" s="179" t="s">
        <v>736</v>
      </c>
    </row>
    <row r="105" spans="1:7" x14ac:dyDescent="0.3">
      <c r="A105" s="178" t="s">
        <v>682</v>
      </c>
      <c r="B105" s="176">
        <v>103</v>
      </c>
      <c r="C105" s="179" t="s">
        <v>572</v>
      </c>
      <c r="D105" s="166"/>
      <c r="E105" s="179" t="s">
        <v>563</v>
      </c>
      <c r="F105" s="176">
        <v>103</v>
      </c>
      <c r="G105" s="179" t="s">
        <v>563</v>
      </c>
    </row>
    <row r="106" spans="1:7" x14ac:dyDescent="0.3">
      <c r="A106" s="178" t="s">
        <v>683</v>
      </c>
      <c r="B106" s="176">
        <v>104</v>
      </c>
      <c r="C106" s="179" t="s">
        <v>40</v>
      </c>
      <c r="D106" s="166"/>
      <c r="E106" s="179" t="s">
        <v>564</v>
      </c>
      <c r="F106" s="176">
        <v>104</v>
      </c>
      <c r="G106" s="179" t="s">
        <v>564</v>
      </c>
    </row>
    <row r="107" spans="1:7" x14ac:dyDescent="0.3">
      <c r="A107" s="178" t="s">
        <v>511</v>
      </c>
      <c r="B107" s="176">
        <v>105</v>
      </c>
      <c r="C107" s="179" t="s">
        <v>511</v>
      </c>
      <c r="D107" s="166"/>
      <c r="E107" s="179" t="s">
        <v>565</v>
      </c>
      <c r="F107" s="176">
        <v>105</v>
      </c>
      <c r="G107" s="179" t="s">
        <v>565</v>
      </c>
    </row>
    <row r="108" spans="1:7" x14ac:dyDescent="0.3">
      <c r="A108" s="178" t="s">
        <v>684</v>
      </c>
      <c r="B108" s="176">
        <v>106</v>
      </c>
      <c r="C108" s="179" t="s">
        <v>549</v>
      </c>
      <c r="D108" s="166"/>
      <c r="E108" s="179" t="s">
        <v>566</v>
      </c>
      <c r="F108" s="176">
        <v>106</v>
      </c>
      <c r="G108" s="179" t="s">
        <v>761</v>
      </c>
    </row>
    <row r="109" spans="1:7" x14ac:dyDescent="0.3">
      <c r="A109" s="178" t="s">
        <v>685</v>
      </c>
      <c r="B109" s="176">
        <v>107</v>
      </c>
      <c r="C109" s="179" t="s">
        <v>607</v>
      </c>
      <c r="D109" s="166"/>
      <c r="E109" s="179" t="s">
        <v>567</v>
      </c>
      <c r="F109" s="176">
        <v>107</v>
      </c>
      <c r="G109" s="179" t="s">
        <v>567</v>
      </c>
    </row>
    <row r="110" spans="1:7" x14ac:dyDescent="0.3">
      <c r="A110" s="178" t="s">
        <v>611</v>
      </c>
      <c r="B110" s="176">
        <v>108</v>
      </c>
      <c r="C110" s="179" t="s">
        <v>611</v>
      </c>
      <c r="D110" s="166"/>
      <c r="E110" s="179" t="s">
        <v>568</v>
      </c>
      <c r="F110" s="176">
        <v>108</v>
      </c>
      <c r="G110" s="179" t="s">
        <v>568</v>
      </c>
    </row>
    <row r="111" spans="1:7" x14ac:dyDescent="0.3">
      <c r="A111" s="178" t="s">
        <v>686</v>
      </c>
      <c r="B111" s="176">
        <v>109</v>
      </c>
      <c r="C111" s="179" t="s">
        <v>40</v>
      </c>
      <c r="D111" s="166"/>
      <c r="E111" s="179" t="s">
        <v>569</v>
      </c>
      <c r="F111" s="176">
        <v>109</v>
      </c>
      <c r="G111" s="179" t="s">
        <v>569</v>
      </c>
    </row>
    <row r="112" spans="1:7" x14ac:dyDescent="0.3">
      <c r="A112" s="178" t="s">
        <v>579</v>
      </c>
      <c r="B112" s="176">
        <v>110</v>
      </c>
      <c r="C112" s="179" t="s">
        <v>579</v>
      </c>
      <c r="D112" s="166"/>
      <c r="E112" s="179" t="s">
        <v>570</v>
      </c>
      <c r="F112" s="176">
        <v>110</v>
      </c>
      <c r="G112" s="179" t="s">
        <v>774</v>
      </c>
    </row>
    <row r="113" spans="1:7" x14ac:dyDescent="0.3">
      <c r="A113" s="178" t="s">
        <v>687</v>
      </c>
      <c r="B113" s="176">
        <v>111</v>
      </c>
      <c r="C113" s="179" t="s">
        <v>496</v>
      </c>
      <c r="D113" s="166"/>
      <c r="E113" s="179" t="s">
        <v>571</v>
      </c>
      <c r="F113" s="176">
        <v>111</v>
      </c>
      <c r="G113" s="179" t="s">
        <v>571</v>
      </c>
    </row>
    <row r="114" spans="1:7" x14ac:dyDescent="0.3">
      <c r="A114" s="178" t="s">
        <v>601</v>
      </c>
      <c r="B114" s="176">
        <v>112</v>
      </c>
      <c r="C114" s="179" t="s">
        <v>601</v>
      </c>
      <c r="D114" s="166"/>
      <c r="E114" s="179" t="s">
        <v>572</v>
      </c>
      <c r="F114" s="176">
        <v>112</v>
      </c>
      <c r="G114" s="179" t="s">
        <v>682</v>
      </c>
    </row>
    <row r="115" spans="1:7" x14ac:dyDescent="0.3">
      <c r="A115" s="178" t="s">
        <v>688</v>
      </c>
      <c r="B115" s="176">
        <v>113</v>
      </c>
      <c r="C115" s="179" t="s">
        <v>40</v>
      </c>
      <c r="D115" s="166"/>
      <c r="E115" s="179" t="s">
        <v>573</v>
      </c>
      <c r="F115" s="176">
        <v>113</v>
      </c>
      <c r="G115" s="179" t="s">
        <v>573</v>
      </c>
    </row>
    <row r="116" spans="1:7" x14ac:dyDescent="0.3">
      <c r="A116" s="178" t="s">
        <v>689</v>
      </c>
      <c r="B116" s="176">
        <v>114</v>
      </c>
      <c r="C116" s="179" t="s">
        <v>613</v>
      </c>
      <c r="D116" s="166"/>
      <c r="E116" s="179" t="s">
        <v>574</v>
      </c>
      <c r="F116" s="176">
        <v>114</v>
      </c>
      <c r="G116" s="179" t="s">
        <v>574</v>
      </c>
    </row>
    <row r="117" spans="1:7" x14ac:dyDescent="0.3">
      <c r="A117" s="178" t="s">
        <v>613</v>
      </c>
      <c r="B117" s="176">
        <v>115</v>
      </c>
      <c r="C117" s="179" t="s">
        <v>613</v>
      </c>
      <c r="D117" s="166"/>
      <c r="E117" s="179" t="s">
        <v>575</v>
      </c>
      <c r="F117" s="176">
        <v>115</v>
      </c>
      <c r="G117" s="179" t="s">
        <v>575</v>
      </c>
    </row>
    <row r="118" spans="1:7" x14ac:dyDescent="0.3">
      <c r="A118" s="178" t="s">
        <v>690</v>
      </c>
      <c r="B118" s="176">
        <v>116</v>
      </c>
      <c r="C118" s="179" t="s">
        <v>806</v>
      </c>
      <c r="D118" s="166"/>
      <c r="E118" s="179" t="s">
        <v>576</v>
      </c>
      <c r="F118" s="176">
        <v>116</v>
      </c>
      <c r="G118" s="179" t="s">
        <v>735</v>
      </c>
    </row>
    <row r="119" spans="1:7" x14ac:dyDescent="0.3">
      <c r="A119" s="178" t="s">
        <v>543</v>
      </c>
      <c r="B119" s="176">
        <v>117</v>
      </c>
      <c r="C119" s="179" t="s">
        <v>543</v>
      </c>
      <c r="D119" s="166"/>
      <c r="E119" s="179" t="s">
        <v>514</v>
      </c>
      <c r="F119" s="176">
        <v>117</v>
      </c>
      <c r="G119" s="179" t="s">
        <v>514</v>
      </c>
    </row>
    <row r="120" spans="1:7" x14ac:dyDescent="0.3">
      <c r="A120" s="178" t="s">
        <v>506</v>
      </c>
      <c r="B120" s="176">
        <v>118</v>
      </c>
      <c r="C120" s="179" t="s">
        <v>506</v>
      </c>
      <c r="D120" s="166"/>
      <c r="E120" s="179" t="s">
        <v>577</v>
      </c>
      <c r="F120" s="176">
        <v>118</v>
      </c>
      <c r="G120" s="179" t="s">
        <v>765</v>
      </c>
    </row>
    <row r="121" spans="1:7" x14ac:dyDescent="0.3">
      <c r="A121" s="178" t="s">
        <v>321</v>
      </c>
      <c r="B121" s="176">
        <v>119</v>
      </c>
      <c r="C121" s="179" t="s">
        <v>321</v>
      </c>
      <c r="D121" s="166"/>
      <c r="E121" s="179" t="s">
        <v>303</v>
      </c>
      <c r="F121" s="176">
        <v>119</v>
      </c>
      <c r="G121" s="179" t="s">
        <v>303</v>
      </c>
    </row>
    <row r="122" spans="1:7" x14ac:dyDescent="0.3">
      <c r="A122" s="178" t="s">
        <v>691</v>
      </c>
      <c r="B122" s="176">
        <v>120</v>
      </c>
      <c r="C122" s="179" t="s">
        <v>542</v>
      </c>
      <c r="D122" s="166"/>
      <c r="E122" s="179" t="s">
        <v>578</v>
      </c>
      <c r="F122" s="176">
        <v>120</v>
      </c>
      <c r="G122" s="179" t="s">
        <v>578</v>
      </c>
    </row>
    <row r="123" spans="1:7" x14ac:dyDescent="0.3">
      <c r="A123" s="178" t="s">
        <v>692</v>
      </c>
      <c r="B123" s="176">
        <v>121</v>
      </c>
      <c r="C123" s="179" t="s">
        <v>40</v>
      </c>
      <c r="D123" s="166"/>
      <c r="E123" s="179" t="s">
        <v>579</v>
      </c>
      <c r="F123" s="176">
        <v>121</v>
      </c>
      <c r="G123" s="179" t="s">
        <v>579</v>
      </c>
    </row>
    <row r="124" spans="1:7" x14ac:dyDescent="0.3">
      <c r="A124" s="178" t="s">
        <v>693</v>
      </c>
      <c r="B124" s="176">
        <v>122</v>
      </c>
      <c r="C124" s="179" t="s">
        <v>803</v>
      </c>
      <c r="D124" s="166"/>
      <c r="E124" s="179" t="s">
        <v>501</v>
      </c>
      <c r="F124" s="176">
        <v>122</v>
      </c>
      <c r="G124" s="179" t="s">
        <v>501</v>
      </c>
    </row>
    <row r="125" spans="1:7" x14ac:dyDescent="0.3">
      <c r="A125" s="178" t="s">
        <v>544</v>
      </c>
      <c r="B125" s="176">
        <v>123</v>
      </c>
      <c r="C125" s="179" t="s">
        <v>544</v>
      </c>
      <c r="D125" s="166"/>
      <c r="E125" s="179" t="s">
        <v>304</v>
      </c>
      <c r="F125" s="176">
        <v>123</v>
      </c>
      <c r="G125" s="179" t="s">
        <v>304</v>
      </c>
    </row>
    <row r="126" spans="1:7" x14ac:dyDescent="0.3">
      <c r="A126" s="178" t="s">
        <v>694</v>
      </c>
      <c r="B126" s="176">
        <v>124</v>
      </c>
      <c r="C126" s="179" t="s">
        <v>40</v>
      </c>
      <c r="D126" s="166"/>
      <c r="E126" s="179" t="s">
        <v>580</v>
      </c>
      <c r="F126" s="176">
        <v>124</v>
      </c>
      <c r="G126" s="179" t="s">
        <v>580</v>
      </c>
    </row>
    <row r="127" spans="1:7" x14ac:dyDescent="0.3">
      <c r="A127" s="178" t="s">
        <v>695</v>
      </c>
      <c r="B127" s="176">
        <v>125</v>
      </c>
      <c r="C127" s="179" t="s">
        <v>40</v>
      </c>
      <c r="D127" s="166"/>
      <c r="E127" s="179" t="s">
        <v>495</v>
      </c>
      <c r="F127" s="176">
        <v>125</v>
      </c>
      <c r="G127" s="179" t="s">
        <v>495</v>
      </c>
    </row>
    <row r="128" spans="1:7" x14ac:dyDescent="0.3">
      <c r="A128" s="178" t="s">
        <v>696</v>
      </c>
      <c r="B128" s="176">
        <v>126</v>
      </c>
      <c r="C128" s="179" t="s">
        <v>40</v>
      </c>
      <c r="D128" s="166"/>
      <c r="E128" s="179" t="s">
        <v>581</v>
      </c>
      <c r="F128" s="176">
        <v>126</v>
      </c>
      <c r="G128" s="179" t="s">
        <v>581</v>
      </c>
    </row>
    <row r="129" spans="1:7" x14ac:dyDescent="0.3">
      <c r="A129" s="178" t="s">
        <v>614</v>
      </c>
      <c r="B129" s="176">
        <v>127</v>
      </c>
      <c r="C129" s="179" t="s">
        <v>614</v>
      </c>
      <c r="D129" s="166"/>
      <c r="E129" s="179" t="s">
        <v>305</v>
      </c>
      <c r="F129" s="176">
        <v>127</v>
      </c>
      <c r="G129" s="179" t="s">
        <v>305</v>
      </c>
    </row>
    <row r="130" spans="1:7" x14ac:dyDescent="0.3">
      <c r="A130" s="178" t="s">
        <v>602</v>
      </c>
      <c r="B130" s="176">
        <v>128</v>
      </c>
      <c r="C130" s="179" t="s">
        <v>602</v>
      </c>
      <c r="D130" s="166"/>
      <c r="E130" s="179" t="s">
        <v>582</v>
      </c>
      <c r="F130" s="176">
        <v>128</v>
      </c>
      <c r="G130" s="179" t="s">
        <v>582</v>
      </c>
    </row>
    <row r="131" spans="1:7" x14ac:dyDescent="0.3">
      <c r="A131" s="178" t="s">
        <v>503</v>
      </c>
      <c r="B131" s="176">
        <v>129</v>
      </c>
      <c r="C131" s="179" t="s">
        <v>503</v>
      </c>
      <c r="D131" s="166"/>
      <c r="E131" s="179" t="s">
        <v>583</v>
      </c>
      <c r="F131" s="176">
        <v>129</v>
      </c>
      <c r="G131" s="179" t="s">
        <v>583</v>
      </c>
    </row>
    <row r="132" spans="1:7" x14ac:dyDescent="0.3">
      <c r="A132" s="178" t="s">
        <v>697</v>
      </c>
      <c r="B132" s="176">
        <v>130</v>
      </c>
      <c r="C132" s="179" t="s">
        <v>40</v>
      </c>
      <c r="D132" s="166"/>
      <c r="E132" s="179" t="s">
        <v>306</v>
      </c>
      <c r="F132" s="176">
        <v>130</v>
      </c>
      <c r="G132" s="179" t="s">
        <v>715</v>
      </c>
    </row>
    <row r="133" spans="1:7" x14ac:dyDescent="0.3">
      <c r="A133" s="178" t="s">
        <v>698</v>
      </c>
      <c r="B133" s="176">
        <v>131</v>
      </c>
      <c r="C133" s="179" t="s">
        <v>619</v>
      </c>
      <c r="D133" s="166"/>
      <c r="E133" s="179" t="s">
        <v>584</v>
      </c>
      <c r="F133" s="176">
        <v>131</v>
      </c>
      <c r="G133" s="179" t="s">
        <v>584</v>
      </c>
    </row>
    <row r="134" spans="1:7" x14ac:dyDescent="0.3">
      <c r="A134" s="178" t="s">
        <v>699</v>
      </c>
      <c r="B134" s="176">
        <v>132</v>
      </c>
      <c r="C134" s="179" t="s">
        <v>40</v>
      </c>
      <c r="D134" s="166"/>
      <c r="E134" s="179" t="s">
        <v>585</v>
      </c>
      <c r="F134" s="176">
        <v>132</v>
      </c>
      <c r="G134" s="179" t="s">
        <v>585</v>
      </c>
    </row>
    <row r="135" spans="1:7" x14ac:dyDescent="0.3">
      <c r="A135" s="178" t="s">
        <v>545</v>
      </c>
      <c r="B135" s="176">
        <v>133</v>
      </c>
      <c r="C135" s="179" t="s">
        <v>545</v>
      </c>
      <c r="D135" s="166"/>
      <c r="E135" s="179" t="s">
        <v>515</v>
      </c>
      <c r="F135" s="176">
        <v>133</v>
      </c>
      <c r="G135" s="179" t="s">
        <v>515</v>
      </c>
    </row>
    <row r="136" spans="1:7" x14ac:dyDescent="0.3">
      <c r="A136" s="178" t="s">
        <v>546</v>
      </c>
      <c r="B136" s="176">
        <v>134</v>
      </c>
      <c r="C136" s="179" t="s">
        <v>546</v>
      </c>
      <c r="D136" s="166"/>
      <c r="E136" s="179" t="s">
        <v>586</v>
      </c>
      <c r="F136" s="176">
        <v>134</v>
      </c>
      <c r="G136" s="179" t="s">
        <v>586</v>
      </c>
    </row>
    <row r="137" spans="1:7" x14ac:dyDescent="0.3">
      <c r="A137" s="178" t="s">
        <v>700</v>
      </c>
      <c r="B137" s="176">
        <v>135</v>
      </c>
      <c r="C137" s="179" t="s">
        <v>803</v>
      </c>
      <c r="D137" s="166"/>
      <c r="E137" s="179" t="s">
        <v>587</v>
      </c>
      <c r="F137" s="176">
        <v>135</v>
      </c>
      <c r="G137" s="179" t="s">
        <v>587</v>
      </c>
    </row>
    <row r="138" spans="1:7" x14ac:dyDescent="0.3">
      <c r="A138" s="178" t="s">
        <v>322</v>
      </c>
      <c r="B138" s="176">
        <v>136</v>
      </c>
      <c r="C138" s="179" t="s">
        <v>322</v>
      </c>
      <c r="D138" s="166"/>
      <c r="E138" s="179" t="s">
        <v>588</v>
      </c>
      <c r="F138" s="176">
        <v>136</v>
      </c>
      <c r="G138" s="179" t="s">
        <v>588</v>
      </c>
    </row>
    <row r="139" spans="1:7" x14ac:dyDescent="0.3">
      <c r="A139" s="178" t="s">
        <v>547</v>
      </c>
      <c r="B139" s="176">
        <v>137</v>
      </c>
      <c r="C139" s="179" t="s">
        <v>547</v>
      </c>
      <c r="D139" s="166"/>
      <c r="E139" s="179" t="s">
        <v>589</v>
      </c>
      <c r="F139" s="176">
        <v>137</v>
      </c>
      <c r="G139" s="179" t="s">
        <v>589</v>
      </c>
    </row>
    <row r="140" spans="1:7" x14ac:dyDescent="0.3">
      <c r="A140" s="178" t="s">
        <v>701</v>
      </c>
      <c r="B140" s="176">
        <v>138</v>
      </c>
      <c r="C140" s="179" t="s">
        <v>40</v>
      </c>
      <c r="D140" s="166"/>
      <c r="E140" s="179" t="s">
        <v>590</v>
      </c>
      <c r="F140" s="176">
        <v>138</v>
      </c>
      <c r="G140" s="179" t="s">
        <v>590</v>
      </c>
    </row>
    <row r="141" spans="1:7" x14ac:dyDescent="0.3">
      <c r="A141" s="178" t="s">
        <v>603</v>
      </c>
      <c r="B141" s="176">
        <v>139</v>
      </c>
      <c r="C141" s="179" t="s">
        <v>603</v>
      </c>
      <c r="D141" s="166"/>
      <c r="E141" s="179" t="s">
        <v>591</v>
      </c>
      <c r="F141" s="176">
        <v>139</v>
      </c>
      <c r="G141" s="179" t="s">
        <v>305</v>
      </c>
    </row>
    <row r="142" spans="1:7" x14ac:dyDescent="0.3">
      <c r="A142" s="178" t="s">
        <v>624</v>
      </c>
      <c r="B142" s="176">
        <v>140</v>
      </c>
      <c r="C142" s="179" t="s">
        <v>624</v>
      </c>
      <c r="D142" s="166"/>
      <c r="E142" s="179" t="s">
        <v>592</v>
      </c>
      <c r="F142" s="176">
        <v>140</v>
      </c>
      <c r="G142" s="179" t="s">
        <v>774</v>
      </c>
    </row>
    <row r="143" spans="1:7" x14ac:dyDescent="0.3">
      <c r="A143" s="178" t="s">
        <v>702</v>
      </c>
      <c r="B143" s="176">
        <v>141</v>
      </c>
      <c r="C143" s="179" t="s">
        <v>40</v>
      </c>
      <c r="D143" s="166"/>
      <c r="E143" s="179" t="s">
        <v>508</v>
      </c>
      <c r="F143" s="176">
        <v>141</v>
      </c>
      <c r="G143" s="179" t="s">
        <v>508</v>
      </c>
    </row>
    <row r="144" spans="1:7" x14ac:dyDescent="0.3">
      <c r="A144" s="178" t="s">
        <v>703</v>
      </c>
      <c r="B144" s="176">
        <v>142</v>
      </c>
      <c r="C144" s="179" t="s">
        <v>40</v>
      </c>
      <c r="D144" s="166"/>
      <c r="E144" s="179" t="s">
        <v>593</v>
      </c>
      <c r="F144" s="176">
        <v>142</v>
      </c>
      <c r="G144" s="179" t="s">
        <v>593</v>
      </c>
    </row>
    <row r="145" spans="1:7" x14ac:dyDescent="0.3">
      <c r="A145" s="178" t="s">
        <v>308</v>
      </c>
      <c r="B145" s="176">
        <v>143</v>
      </c>
      <c r="C145" s="179" t="s">
        <v>308</v>
      </c>
      <c r="D145" s="166"/>
      <c r="E145" s="179" t="s">
        <v>502</v>
      </c>
      <c r="F145" s="176">
        <v>143</v>
      </c>
      <c r="G145" s="179" t="s">
        <v>502</v>
      </c>
    </row>
    <row r="146" spans="1:7" x14ac:dyDescent="0.3">
      <c r="A146" s="187" t="s">
        <v>704</v>
      </c>
      <c r="B146" s="190">
        <v>144</v>
      </c>
      <c r="C146" s="188" t="s">
        <v>310</v>
      </c>
      <c r="D146" s="168"/>
      <c r="E146" s="179" t="s">
        <v>594</v>
      </c>
      <c r="F146" s="176">
        <v>144</v>
      </c>
      <c r="G146" s="179" t="s">
        <v>594</v>
      </c>
    </row>
    <row r="147" spans="1:7" x14ac:dyDescent="0.3">
      <c r="A147" s="178" t="s">
        <v>705</v>
      </c>
      <c r="B147" s="176">
        <v>145</v>
      </c>
      <c r="C147" s="179" t="s">
        <v>40</v>
      </c>
      <c r="E147" s="179" t="s">
        <v>491</v>
      </c>
      <c r="F147" s="176">
        <v>145</v>
      </c>
      <c r="G147" s="179" t="s">
        <v>491</v>
      </c>
    </row>
    <row r="148" spans="1:7" x14ac:dyDescent="0.3">
      <c r="A148" s="178" t="s">
        <v>706</v>
      </c>
      <c r="B148" s="176">
        <v>146</v>
      </c>
      <c r="C148" s="179" t="s">
        <v>40</v>
      </c>
      <c r="D148" s="166"/>
      <c r="E148" s="179" t="s">
        <v>654</v>
      </c>
      <c r="F148" s="176">
        <v>146</v>
      </c>
      <c r="G148" s="179" t="s">
        <v>750</v>
      </c>
    </row>
    <row r="149" spans="1:7" x14ac:dyDescent="0.3">
      <c r="A149" s="178" t="s">
        <v>548</v>
      </c>
      <c r="B149" s="176">
        <v>147</v>
      </c>
      <c r="C149" s="179" t="s">
        <v>548</v>
      </c>
      <c r="D149" s="166"/>
      <c r="E149" s="179" t="s">
        <v>595</v>
      </c>
      <c r="F149" s="176">
        <v>147</v>
      </c>
      <c r="G149" s="179" t="s">
        <v>783</v>
      </c>
    </row>
    <row r="150" spans="1:7" x14ac:dyDescent="0.3">
      <c r="A150" s="178" t="s">
        <v>707</v>
      </c>
      <c r="B150" s="176">
        <v>148</v>
      </c>
      <c r="C150" s="179" t="s">
        <v>548</v>
      </c>
      <c r="D150" s="166"/>
      <c r="E150" s="179" t="s">
        <v>596</v>
      </c>
      <c r="F150" s="176">
        <v>148</v>
      </c>
      <c r="G150" s="179" t="s">
        <v>788</v>
      </c>
    </row>
    <row r="151" spans="1:7" x14ac:dyDescent="0.3">
      <c r="A151" s="178" t="s">
        <v>525</v>
      </c>
      <c r="B151" s="176">
        <v>149</v>
      </c>
      <c r="C151" s="179" t="s">
        <v>525</v>
      </c>
      <c r="D151" s="166"/>
      <c r="E151" s="179" t="s">
        <v>597</v>
      </c>
      <c r="F151" s="176">
        <v>149</v>
      </c>
      <c r="G151" s="179" t="s">
        <v>597</v>
      </c>
    </row>
    <row r="152" spans="1:7" x14ac:dyDescent="0.3">
      <c r="A152" s="178" t="s">
        <v>615</v>
      </c>
      <c r="B152" s="176">
        <v>150</v>
      </c>
      <c r="C152" s="179" t="s">
        <v>615</v>
      </c>
      <c r="D152" s="166"/>
      <c r="E152" s="179" t="s">
        <v>598</v>
      </c>
      <c r="F152" s="176">
        <v>150</v>
      </c>
      <c r="G152" s="179" t="s">
        <v>598</v>
      </c>
    </row>
    <row r="153" spans="1:7" x14ac:dyDescent="0.3">
      <c r="A153" s="178" t="s">
        <v>708</v>
      </c>
      <c r="B153" s="176">
        <v>151</v>
      </c>
      <c r="C153" s="179" t="s">
        <v>40</v>
      </c>
      <c r="D153" s="166"/>
      <c r="E153" s="179" t="s">
        <v>599</v>
      </c>
      <c r="F153" s="176">
        <v>151</v>
      </c>
      <c r="G153" s="179" t="s">
        <v>599</v>
      </c>
    </row>
    <row r="154" spans="1:7" x14ac:dyDescent="0.3">
      <c r="A154" s="178" t="s">
        <v>709</v>
      </c>
      <c r="B154" s="176">
        <v>152</v>
      </c>
      <c r="C154" s="179" t="s">
        <v>509</v>
      </c>
      <c r="D154" s="166"/>
      <c r="E154" s="179" t="s">
        <v>600</v>
      </c>
      <c r="F154" s="176">
        <v>152</v>
      </c>
      <c r="G154" s="179" t="s">
        <v>600</v>
      </c>
    </row>
    <row r="155" spans="1:7" x14ac:dyDescent="0.3">
      <c r="A155" s="178" t="s">
        <v>710</v>
      </c>
      <c r="B155" s="176">
        <v>153</v>
      </c>
      <c r="C155" s="179" t="s">
        <v>40</v>
      </c>
      <c r="D155" s="166"/>
      <c r="E155" s="179" t="s">
        <v>601</v>
      </c>
      <c r="F155" s="176">
        <v>153</v>
      </c>
      <c r="G155" s="179" t="s">
        <v>601</v>
      </c>
    </row>
    <row r="156" spans="1:7" x14ac:dyDescent="0.3">
      <c r="A156" s="178" t="s">
        <v>711</v>
      </c>
      <c r="B156" s="176">
        <v>154</v>
      </c>
      <c r="C156" s="179" t="s">
        <v>40</v>
      </c>
      <c r="D156" s="166"/>
      <c r="E156" s="179" t="s">
        <v>321</v>
      </c>
      <c r="F156" s="176">
        <v>154</v>
      </c>
      <c r="G156" s="179" t="s">
        <v>321</v>
      </c>
    </row>
    <row r="157" spans="1:7" x14ac:dyDescent="0.3">
      <c r="A157" s="178" t="s">
        <v>604</v>
      </c>
      <c r="B157" s="176">
        <v>155</v>
      </c>
      <c r="C157" s="179" t="s">
        <v>604</v>
      </c>
      <c r="D157" s="166"/>
      <c r="E157" s="179" t="s">
        <v>503</v>
      </c>
      <c r="F157" s="176">
        <v>155</v>
      </c>
      <c r="G157" s="179" t="s">
        <v>503</v>
      </c>
    </row>
    <row r="158" spans="1:7" x14ac:dyDescent="0.3">
      <c r="A158" s="178" t="s">
        <v>623</v>
      </c>
      <c r="B158" s="176">
        <v>156</v>
      </c>
      <c r="C158" s="179" t="s">
        <v>623</v>
      </c>
      <c r="D158" s="166"/>
      <c r="E158" s="179" t="s">
        <v>602</v>
      </c>
      <c r="F158" s="176">
        <v>156</v>
      </c>
      <c r="G158" s="179" t="s">
        <v>602</v>
      </c>
    </row>
    <row r="159" spans="1:7" x14ac:dyDescent="0.3">
      <c r="A159" s="178" t="s">
        <v>305</v>
      </c>
      <c r="B159" s="176">
        <v>157</v>
      </c>
      <c r="C159" s="179" t="s">
        <v>807</v>
      </c>
      <c r="D159" s="166"/>
      <c r="E159" s="179" t="s">
        <v>496</v>
      </c>
      <c r="F159" s="176">
        <v>157</v>
      </c>
      <c r="G159" s="179" t="s">
        <v>808</v>
      </c>
    </row>
    <row r="160" spans="1:7" x14ac:dyDescent="0.3">
      <c r="A160" s="178" t="s">
        <v>583</v>
      </c>
      <c r="B160" s="176">
        <v>158</v>
      </c>
      <c r="C160" s="179" t="s">
        <v>809</v>
      </c>
      <c r="D160" s="166"/>
      <c r="E160" s="179" t="s">
        <v>603</v>
      </c>
      <c r="F160" s="176">
        <v>158</v>
      </c>
      <c r="G160" s="179" t="s">
        <v>603</v>
      </c>
    </row>
    <row r="161" spans="1:7" x14ac:dyDescent="0.3">
      <c r="A161" s="178" t="s">
        <v>495</v>
      </c>
      <c r="B161" s="176">
        <v>159</v>
      </c>
      <c r="C161" s="179" t="s">
        <v>495</v>
      </c>
      <c r="D161" s="166"/>
      <c r="E161" s="179" t="s">
        <v>322</v>
      </c>
      <c r="F161" s="176">
        <v>159</v>
      </c>
      <c r="G161" s="179" t="s">
        <v>322</v>
      </c>
    </row>
    <row r="162" spans="1:7" x14ac:dyDescent="0.3">
      <c r="A162" s="178" t="s">
        <v>582</v>
      </c>
      <c r="B162" s="176">
        <v>160</v>
      </c>
      <c r="C162" s="179" t="s">
        <v>582</v>
      </c>
      <c r="D162" s="166"/>
      <c r="E162" s="179" t="s">
        <v>497</v>
      </c>
      <c r="F162" s="176">
        <v>160</v>
      </c>
      <c r="G162" s="179" t="s">
        <v>497</v>
      </c>
    </row>
    <row r="163" spans="1:7" x14ac:dyDescent="0.3">
      <c r="A163" s="178" t="s">
        <v>497</v>
      </c>
      <c r="B163" s="176">
        <v>161</v>
      </c>
      <c r="C163" s="179" t="s">
        <v>497</v>
      </c>
      <c r="D163" s="166"/>
      <c r="E163" s="179" t="s">
        <v>509</v>
      </c>
      <c r="F163" s="176">
        <v>161</v>
      </c>
      <c r="G163" s="179" t="s">
        <v>509</v>
      </c>
    </row>
    <row r="164" spans="1:7" x14ac:dyDescent="0.3">
      <c r="A164" s="178" t="s">
        <v>712</v>
      </c>
      <c r="B164" s="176">
        <v>162</v>
      </c>
      <c r="C164" s="179" t="s">
        <v>321</v>
      </c>
      <c r="D164" s="166"/>
      <c r="E164" s="179" t="s">
        <v>604</v>
      </c>
      <c r="F164" s="176">
        <v>162</v>
      </c>
      <c r="G164" s="179" t="s">
        <v>604</v>
      </c>
    </row>
    <row r="165" spans="1:7" x14ac:dyDescent="0.3">
      <c r="A165" s="178" t="s">
        <v>581</v>
      </c>
      <c r="B165" s="176">
        <v>163</v>
      </c>
      <c r="C165" s="179" t="s">
        <v>581</v>
      </c>
      <c r="D165" s="166"/>
      <c r="E165" s="179" t="s">
        <v>605</v>
      </c>
      <c r="F165" s="176">
        <v>163</v>
      </c>
      <c r="G165" s="179" t="s">
        <v>605</v>
      </c>
    </row>
    <row r="166" spans="1:7" x14ac:dyDescent="0.3">
      <c r="A166" s="178" t="s">
        <v>509</v>
      </c>
      <c r="B166" s="176">
        <v>164</v>
      </c>
      <c r="C166" s="179" t="s">
        <v>509</v>
      </c>
      <c r="D166" s="166"/>
      <c r="E166" s="179" t="s">
        <v>516</v>
      </c>
      <c r="F166" s="176">
        <v>164</v>
      </c>
      <c r="G166" s="179" t="s">
        <v>516</v>
      </c>
    </row>
    <row r="167" spans="1:7" x14ac:dyDescent="0.3">
      <c r="A167" s="178" t="s">
        <v>616</v>
      </c>
      <c r="B167" s="176">
        <v>165</v>
      </c>
      <c r="C167" s="179" t="s">
        <v>616</v>
      </c>
      <c r="D167" s="166"/>
      <c r="E167" s="179" t="s">
        <v>606</v>
      </c>
      <c r="F167" s="176">
        <v>165</v>
      </c>
      <c r="G167" s="179" t="s">
        <v>606</v>
      </c>
    </row>
    <row r="168" spans="1:7" x14ac:dyDescent="0.3">
      <c r="A168" s="178" t="s">
        <v>304</v>
      </c>
      <c r="B168" s="176">
        <v>166</v>
      </c>
      <c r="C168" s="179" t="s">
        <v>304</v>
      </c>
      <c r="D168" s="166"/>
      <c r="E168" s="179" t="s">
        <v>517</v>
      </c>
      <c r="F168" s="176">
        <v>166</v>
      </c>
      <c r="G168" s="179" t="s">
        <v>517</v>
      </c>
    </row>
    <row r="169" spans="1:7" x14ac:dyDescent="0.3">
      <c r="A169" s="178" t="s">
        <v>713</v>
      </c>
      <c r="B169" s="176">
        <v>167</v>
      </c>
      <c r="C169" s="179" t="s">
        <v>321</v>
      </c>
      <c r="D169" s="166"/>
      <c r="E169" s="179" t="s">
        <v>518</v>
      </c>
      <c r="F169" s="176">
        <v>167</v>
      </c>
      <c r="G169" s="179" t="s">
        <v>518</v>
      </c>
    </row>
    <row r="170" spans="1:7" x14ac:dyDescent="0.3">
      <c r="A170" s="178" t="s">
        <v>501</v>
      </c>
      <c r="B170" s="176">
        <v>168</v>
      </c>
      <c r="C170" s="179" t="s">
        <v>501</v>
      </c>
      <c r="D170" s="166"/>
      <c r="E170" s="179" t="s">
        <v>519</v>
      </c>
      <c r="F170" s="176">
        <v>168</v>
      </c>
      <c r="G170" s="179" t="s">
        <v>519</v>
      </c>
    </row>
    <row r="171" spans="1:7" x14ac:dyDescent="0.3">
      <c r="A171" s="178" t="s">
        <v>714</v>
      </c>
      <c r="B171" s="176">
        <v>169</v>
      </c>
      <c r="C171" s="179" t="s">
        <v>803</v>
      </c>
      <c r="D171" s="165"/>
      <c r="E171" s="179" t="s">
        <v>504</v>
      </c>
      <c r="F171" s="176">
        <v>169</v>
      </c>
      <c r="G171" s="179" t="s">
        <v>504</v>
      </c>
    </row>
    <row r="172" spans="1:7" x14ac:dyDescent="0.3">
      <c r="A172" s="178" t="s">
        <v>550</v>
      </c>
      <c r="B172" s="176">
        <v>170</v>
      </c>
      <c r="C172" s="179" t="s">
        <v>550</v>
      </c>
      <c r="D172" s="166"/>
      <c r="E172" s="179" t="s">
        <v>492</v>
      </c>
      <c r="F172" s="176">
        <v>170</v>
      </c>
      <c r="G172" s="179" t="s">
        <v>492</v>
      </c>
    </row>
    <row r="173" spans="1:7" x14ac:dyDescent="0.3">
      <c r="A173" s="178" t="s">
        <v>715</v>
      </c>
      <c r="B173" s="176">
        <v>171</v>
      </c>
      <c r="C173" s="179" t="s">
        <v>40</v>
      </c>
      <c r="D173" s="166"/>
      <c r="E173" s="179" t="s">
        <v>607</v>
      </c>
      <c r="F173" s="176">
        <v>171</v>
      </c>
      <c r="G173" s="179" t="s">
        <v>810</v>
      </c>
    </row>
    <row r="174" spans="1:7" x14ac:dyDescent="0.3">
      <c r="A174" s="178" t="s">
        <v>580</v>
      </c>
      <c r="B174" s="176">
        <v>172</v>
      </c>
      <c r="C174" s="179" t="s">
        <v>580</v>
      </c>
      <c r="D174" s="166"/>
      <c r="E174" s="179" t="s">
        <v>608</v>
      </c>
      <c r="F174" s="176">
        <v>172</v>
      </c>
      <c r="G174" s="179" t="s">
        <v>608</v>
      </c>
    </row>
    <row r="175" spans="1:7" x14ac:dyDescent="0.3">
      <c r="A175" s="178" t="s">
        <v>716</v>
      </c>
      <c r="B175" s="176">
        <v>173</v>
      </c>
      <c r="C175" s="179" t="s">
        <v>803</v>
      </c>
      <c r="D175" s="166"/>
      <c r="E175" s="179" t="s">
        <v>609</v>
      </c>
      <c r="F175" s="176">
        <v>173</v>
      </c>
      <c r="G175" s="179" t="s">
        <v>609</v>
      </c>
    </row>
    <row r="176" spans="1:7" x14ac:dyDescent="0.3">
      <c r="A176" s="178" t="s">
        <v>584</v>
      </c>
      <c r="B176" s="176">
        <v>174</v>
      </c>
      <c r="C176" s="179" t="s">
        <v>584</v>
      </c>
      <c r="D176" s="166"/>
      <c r="E176" s="179" t="s">
        <v>307</v>
      </c>
      <c r="F176" s="176">
        <v>174</v>
      </c>
      <c r="G176" s="179" t="s">
        <v>307</v>
      </c>
    </row>
    <row r="177" spans="1:7" x14ac:dyDescent="0.3">
      <c r="A177" s="178" t="s">
        <v>717</v>
      </c>
      <c r="B177" s="176">
        <v>175</v>
      </c>
      <c r="C177" s="179" t="s">
        <v>803</v>
      </c>
      <c r="D177" s="166"/>
      <c r="E177" s="179" t="s">
        <v>610</v>
      </c>
      <c r="F177" s="176">
        <v>175</v>
      </c>
      <c r="G177" s="179" t="s">
        <v>811</v>
      </c>
    </row>
    <row r="178" spans="1:7" x14ac:dyDescent="0.3">
      <c r="A178" s="178" t="s">
        <v>585</v>
      </c>
      <c r="B178" s="176">
        <v>176</v>
      </c>
      <c r="C178" s="179" t="s">
        <v>585</v>
      </c>
      <c r="D178" s="166"/>
      <c r="E178" s="179" t="s">
        <v>611</v>
      </c>
      <c r="F178" s="176">
        <v>176</v>
      </c>
      <c r="G178" s="179" t="s">
        <v>611</v>
      </c>
    </row>
    <row r="179" spans="1:7" x14ac:dyDescent="0.3">
      <c r="A179" s="178" t="s">
        <v>718</v>
      </c>
      <c r="B179" s="176">
        <v>177</v>
      </c>
      <c r="C179" s="179" t="s">
        <v>561</v>
      </c>
      <c r="D179" s="166"/>
      <c r="E179" s="179" t="s">
        <v>612</v>
      </c>
      <c r="F179" s="176">
        <v>177</v>
      </c>
      <c r="G179" s="179" t="s">
        <v>612</v>
      </c>
    </row>
    <row r="180" spans="1:7" x14ac:dyDescent="0.3">
      <c r="A180" s="178" t="s">
        <v>552</v>
      </c>
      <c r="B180" s="176">
        <v>178</v>
      </c>
      <c r="C180" s="179" t="s">
        <v>552</v>
      </c>
      <c r="D180" s="166"/>
      <c r="E180" s="179" t="s">
        <v>613</v>
      </c>
      <c r="F180" s="176">
        <v>178</v>
      </c>
      <c r="G180" s="179" t="s">
        <v>812</v>
      </c>
    </row>
    <row r="181" spans="1:7" x14ac:dyDescent="0.3">
      <c r="A181" s="178" t="s">
        <v>551</v>
      </c>
      <c r="B181" s="176">
        <v>179</v>
      </c>
      <c r="C181" s="179" t="s">
        <v>551</v>
      </c>
      <c r="D181" s="166"/>
      <c r="E181" s="179" t="s">
        <v>614</v>
      </c>
      <c r="F181" s="176">
        <v>179</v>
      </c>
      <c r="G181" s="179" t="s">
        <v>614</v>
      </c>
    </row>
    <row r="182" spans="1:7" x14ac:dyDescent="0.3">
      <c r="A182" s="178" t="s">
        <v>719</v>
      </c>
      <c r="B182" s="176">
        <v>180</v>
      </c>
      <c r="C182" s="179" t="s">
        <v>40</v>
      </c>
      <c r="D182" s="166"/>
      <c r="E182" s="179" t="s">
        <v>308</v>
      </c>
      <c r="F182" s="176">
        <v>180</v>
      </c>
      <c r="G182" s="179" t="s">
        <v>308</v>
      </c>
    </row>
    <row r="183" spans="1:7" x14ac:dyDescent="0.3">
      <c r="A183" s="178" t="s">
        <v>720</v>
      </c>
      <c r="B183" s="176">
        <v>181</v>
      </c>
      <c r="C183" s="179" t="s">
        <v>803</v>
      </c>
      <c r="D183" s="166"/>
      <c r="E183" s="179" t="s">
        <v>615</v>
      </c>
      <c r="F183" s="176">
        <v>181</v>
      </c>
      <c r="G183" s="179" t="s">
        <v>615</v>
      </c>
    </row>
    <row r="184" spans="1:7" x14ac:dyDescent="0.3">
      <c r="A184" s="178" t="s">
        <v>605</v>
      </c>
      <c r="B184" s="176">
        <v>182</v>
      </c>
      <c r="C184" s="179" t="s">
        <v>605</v>
      </c>
      <c r="D184" s="166"/>
      <c r="E184" s="179" t="s">
        <v>616</v>
      </c>
      <c r="F184" s="176">
        <v>182</v>
      </c>
      <c r="G184" s="179" t="s">
        <v>616</v>
      </c>
    </row>
    <row r="185" spans="1:7" x14ac:dyDescent="0.3">
      <c r="A185" s="178" t="s">
        <v>721</v>
      </c>
      <c r="B185" s="176">
        <v>183</v>
      </c>
      <c r="C185" s="179" t="s">
        <v>40</v>
      </c>
      <c r="D185" s="166"/>
      <c r="E185" s="179" t="s">
        <v>617</v>
      </c>
      <c r="F185" s="176">
        <v>183</v>
      </c>
      <c r="G185" s="179" t="s">
        <v>617</v>
      </c>
    </row>
    <row r="186" spans="1:7" x14ac:dyDescent="0.3">
      <c r="A186" s="178" t="s">
        <v>722</v>
      </c>
      <c r="B186" s="176">
        <v>184</v>
      </c>
      <c r="C186" s="179" t="s">
        <v>607</v>
      </c>
      <c r="D186" s="166"/>
      <c r="E186" s="179" t="s">
        <v>618</v>
      </c>
      <c r="F186" s="176">
        <v>184</v>
      </c>
      <c r="G186" s="179" t="s">
        <v>618</v>
      </c>
    </row>
    <row r="187" spans="1:7" x14ac:dyDescent="0.3">
      <c r="A187" s="178" t="s">
        <v>723</v>
      </c>
      <c r="B187" s="176">
        <v>185</v>
      </c>
      <c r="C187" s="179" t="s">
        <v>554</v>
      </c>
      <c r="D187" s="166"/>
      <c r="E187" s="179" t="s">
        <v>520</v>
      </c>
      <c r="F187" s="176">
        <v>185</v>
      </c>
      <c r="G187" s="179" t="s">
        <v>520</v>
      </c>
    </row>
    <row r="188" spans="1:7" x14ac:dyDescent="0.3">
      <c r="A188" s="178" t="s">
        <v>553</v>
      </c>
      <c r="B188" s="176">
        <v>186</v>
      </c>
      <c r="C188" s="179" t="s">
        <v>553</v>
      </c>
      <c r="D188" s="166"/>
      <c r="E188" s="179" t="s">
        <v>498</v>
      </c>
      <c r="F188" s="176">
        <v>186</v>
      </c>
      <c r="G188" s="179" t="s">
        <v>498</v>
      </c>
    </row>
    <row r="189" spans="1:7" x14ac:dyDescent="0.3">
      <c r="A189" s="178" t="s">
        <v>515</v>
      </c>
      <c r="B189" s="176">
        <v>187</v>
      </c>
      <c r="C189" s="179" t="s">
        <v>813</v>
      </c>
      <c r="D189" s="166"/>
      <c r="E189" s="179" t="s">
        <v>619</v>
      </c>
      <c r="F189" s="176">
        <v>187</v>
      </c>
      <c r="G189" s="179" t="s">
        <v>698</v>
      </c>
    </row>
    <row r="190" spans="1:7" x14ac:dyDescent="0.3">
      <c r="A190" s="178" t="s">
        <v>724</v>
      </c>
      <c r="B190" s="176">
        <v>188</v>
      </c>
      <c r="C190" s="179" t="s">
        <v>40</v>
      </c>
      <c r="D190" s="166"/>
      <c r="E190" s="179" t="s">
        <v>620</v>
      </c>
      <c r="F190" s="176">
        <v>188</v>
      </c>
      <c r="G190" s="179" t="s">
        <v>620</v>
      </c>
    </row>
    <row r="191" spans="1:7" x14ac:dyDescent="0.3">
      <c r="A191" s="178" t="s">
        <v>557</v>
      </c>
      <c r="B191" s="176">
        <v>189</v>
      </c>
      <c r="C191" s="179" t="s">
        <v>557</v>
      </c>
      <c r="D191" s="166"/>
      <c r="E191" s="179" t="s">
        <v>499</v>
      </c>
      <c r="F191" s="176">
        <v>189</v>
      </c>
      <c r="G191" s="179" t="s">
        <v>814</v>
      </c>
    </row>
    <row r="192" spans="1:7" x14ac:dyDescent="0.3">
      <c r="A192" s="178" t="s">
        <v>725</v>
      </c>
      <c r="B192" s="176">
        <v>190</v>
      </c>
      <c r="C192" s="179" t="s">
        <v>40</v>
      </c>
      <c r="D192" s="166"/>
      <c r="E192" s="179" t="s">
        <v>621</v>
      </c>
      <c r="F192" s="176">
        <v>190</v>
      </c>
      <c r="G192" s="179" t="s">
        <v>751</v>
      </c>
    </row>
    <row r="193" spans="1:7" x14ac:dyDescent="0.3">
      <c r="A193" s="178" t="s">
        <v>726</v>
      </c>
      <c r="B193" s="176">
        <v>191</v>
      </c>
      <c r="C193" s="179" t="s">
        <v>40</v>
      </c>
      <c r="D193" s="166"/>
      <c r="E193" s="179" t="s">
        <v>309</v>
      </c>
      <c r="F193" s="176">
        <v>191</v>
      </c>
      <c r="G193" s="179" t="s">
        <v>309</v>
      </c>
    </row>
    <row r="194" spans="1:7" x14ac:dyDescent="0.3">
      <c r="A194" s="178" t="s">
        <v>727</v>
      </c>
      <c r="B194" s="176">
        <v>192</v>
      </c>
      <c r="C194" s="179" t="s">
        <v>40</v>
      </c>
      <c r="D194" s="166"/>
      <c r="E194" s="179" t="s">
        <v>622</v>
      </c>
      <c r="F194" s="176">
        <v>192</v>
      </c>
      <c r="G194" s="179" t="s">
        <v>622</v>
      </c>
    </row>
    <row r="195" spans="1:7" x14ac:dyDescent="0.3">
      <c r="A195" s="178" t="s">
        <v>556</v>
      </c>
      <c r="B195" s="176">
        <v>193</v>
      </c>
      <c r="C195" s="179" t="s">
        <v>556</v>
      </c>
      <c r="D195" s="166"/>
      <c r="E195" s="179" t="s">
        <v>623</v>
      </c>
      <c r="F195" s="176">
        <v>193</v>
      </c>
      <c r="G195" s="179" t="s">
        <v>623</v>
      </c>
    </row>
    <row r="196" spans="1:7" x14ac:dyDescent="0.3">
      <c r="A196" s="178" t="s">
        <v>728</v>
      </c>
      <c r="B196" s="176">
        <v>194</v>
      </c>
      <c r="C196" s="179" t="s">
        <v>40</v>
      </c>
      <c r="D196" s="166"/>
      <c r="E196" s="179" t="s">
        <v>624</v>
      </c>
      <c r="F196" s="176">
        <v>194</v>
      </c>
      <c r="G196" s="179" t="s">
        <v>624</v>
      </c>
    </row>
    <row r="197" spans="1:7" x14ac:dyDescent="0.3">
      <c r="A197" s="178" t="s">
        <v>729</v>
      </c>
      <c r="B197" s="176">
        <v>195</v>
      </c>
      <c r="C197" s="179" t="s">
        <v>40</v>
      </c>
      <c r="D197" s="166"/>
      <c r="E197" s="179" t="s">
        <v>310</v>
      </c>
      <c r="F197" s="176">
        <v>195</v>
      </c>
      <c r="G197" s="179" t="s">
        <v>310</v>
      </c>
    </row>
    <row r="198" spans="1:7" x14ac:dyDescent="0.3">
      <c r="A198" s="178" t="s">
        <v>310</v>
      </c>
      <c r="B198" s="176">
        <v>196</v>
      </c>
      <c r="C198" s="179" t="s">
        <v>310</v>
      </c>
      <c r="D198" s="166"/>
      <c r="E198" s="180" t="s">
        <v>311</v>
      </c>
      <c r="F198" s="176">
        <v>196</v>
      </c>
      <c r="G198" s="179" t="s">
        <v>470</v>
      </c>
    </row>
    <row r="199" spans="1:7" x14ac:dyDescent="0.3">
      <c r="A199" s="178" t="s">
        <v>730</v>
      </c>
      <c r="B199" s="176">
        <v>197</v>
      </c>
      <c r="C199" s="179" t="s">
        <v>40</v>
      </c>
      <c r="D199" s="166"/>
      <c r="E199" s="180" t="s">
        <v>312</v>
      </c>
      <c r="F199" s="176">
        <v>197</v>
      </c>
      <c r="G199" s="179" t="s">
        <v>470</v>
      </c>
    </row>
    <row r="200" spans="1:7" x14ac:dyDescent="0.3">
      <c r="A200" s="178" t="s">
        <v>586</v>
      </c>
      <c r="B200" s="176">
        <v>198</v>
      </c>
      <c r="C200" s="179" t="s">
        <v>586</v>
      </c>
      <c r="D200" s="166"/>
      <c r="E200" s="180" t="s">
        <v>464</v>
      </c>
      <c r="F200" s="176">
        <v>198</v>
      </c>
      <c r="G200" s="179" t="s">
        <v>470</v>
      </c>
    </row>
    <row r="201" spans="1:7" x14ac:dyDescent="0.3">
      <c r="A201" s="178" t="s">
        <v>731</v>
      </c>
      <c r="B201" s="176">
        <v>199</v>
      </c>
      <c r="C201" s="179" t="s">
        <v>607</v>
      </c>
      <c r="D201" s="166"/>
      <c r="E201" s="180" t="s">
        <v>465</v>
      </c>
      <c r="F201" s="176">
        <v>199</v>
      </c>
      <c r="G201" s="179" t="s">
        <v>470</v>
      </c>
    </row>
    <row r="202" spans="1:7" x14ac:dyDescent="0.3">
      <c r="A202" s="178" t="s">
        <v>732</v>
      </c>
      <c r="B202" s="176">
        <v>200</v>
      </c>
      <c r="C202" s="179" t="s">
        <v>40</v>
      </c>
      <c r="D202" s="166"/>
      <c r="E202" s="180" t="s">
        <v>466</v>
      </c>
      <c r="F202" s="176">
        <v>200</v>
      </c>
      <c r="G202" s="179" t="s">
        <v>470</v>
      </c>
    </row>
    <row r="203" spans="1:7" x14ac:dyDescent="0.3">
      <c r="A203" s="178" t="s">
        <v>733</v>
      </c>
      <c r="B203" s="176">
        <v>201</v>
      </c>
      <c r="C203" s="179" t="s">
        <v>555</v>
      </c>
      <c r="D203" s="166"/>
      <c r="E203" s="180" t="s">
        <v>326</v>
      </c>
      <c r="F203" s="176">
        <v>201</v>
      </c>
      <c r="G203" s="179" t="s">
        <v>470</v>
      </c>
    </row>
    <row r="204" spans="1:7" x14ac:dyDescent="0.3">
      <c r="A204" s="178" t="s">
        <v>734</v>
      </c>
      <c r="B204" s="176">
        <v>202</v>
      </c>
      <c r="C204" s="179" t="s">
        <v>40</v>
      </c>
      <c r="D204" s="166"/>
      <c r="E204" s="180" t="s">
        <v>313</v>
      </c>
      <c r="F204" s="176">
        <v>202</v>
      </c>
      <c r="G204" s="179" t="s">
        <v>470</v>
      </c>
    </row>
    <row r="205" spans="1:7" x14ac:dyDescent="0.3">
      <c r="A205" s="178" t="s">
        <v>735</v>
      </c>
      <c r="B205" s="176">
        <v>203</v>
      </c>
      <c r="C205" s="179" t="s">
        <v>576</v>
      </c>
      <c r="D205" s="166"/>
      <c r="E205" s="180" t="s">
        <v>625</v>
      </c>
      <c r="F205" s="176">
        <v>203</v>
      </c>
      <c r="G205" s="179" t="s">
        <v>470</v>
      </c>
    </row>
    <row r="206" spans="1:7" x14ac:dyDescent="0.3">
      <c r="A206" s="178" t="s">
        <v>736</v>
      </c>
      <c r="B206" s="176">
        <v>204</v>
      </c>
      <c r="C206" s="179" t="s">
        <v>562</v>
      </c>
      <c r="D206" s="166"/>
      <c r="E206" s="180" t="s">
        <v>325</v>
      </c>
      <c r="F206" s="176">
        <v>204</v>
      </c>
      <c r="G206" s="179" t="s">
        <v>470</v>
      </c>
    </row>
    <row r="207" spans="1:7" x14ac:dyDescent="0.3">
      <c r="A207" s="178" t="s">
        <v>737</v>
      </c>
      <c r="B207" s="176">
        <v>205</v>
      </c>
      <c r="C207" s="179" t="s">
        <v>40</v>
      </c>
      <c r="D207" s="166"/>
      <c r="E207" s="180" t="s">
        <v>314</v>
      </c>
      <c r="F207" s="176">
        <v>205</v>
      </c>
      <c r="G207" s="179" t="s">
        <v>470</v>
      </c>
    </row>
    <row r="208" spans="1:7" x14ac:dyDescent="0.3">
      <c r="A208" s="178" t="s">
        <v>587</v>
      </c>
      <c r="B208" s="176">
        <v>206</v>
      </c>
      <c r="C208" s="179" t="s">
        <v>587</v>
      </c>
      <c r="D208" s="166"/>
      <c r="E208" s="180" t="s">
        <v>626</v>
      </c>
      <c r="F208" s="176">
        <v>206</v>
      </c>
      <c r="G208" s="179" t="s">
        <v>470</v>
      </c>
    </row>
    <row r="209" spans="1:7" x14ac:dyDescent="0.3">
      <c r="A209" s="178" t="s">
        <v>516</v>
      </c>
      <c r="B209" s="176">
        <v>207</v>
      </c>
      <c r="C209" s="179" t="s">
        <v>516</v>
      </c>
      <c r="D209" s="166"/>
      <c r="E209" s="180" t="s">
        <v>469</v>
      </c>
      <c r="F209" s="176">
        <v>207</v>
      </c>
      <c r="G209" s="179" t="s">
        <v>470</v>
      </c>
    </row>
    <row r="210" spans="1:7" x14ac:dyDescent="0.3">
      <c r="A210" s="178" t="s">
        <v>738</v>
      </c>
      <c r="B210" s="176">
        <v>208</v>
      </c>
      <c r="C210" s="179" t="s">
        <v>40</v>
      </c>
      <c r="D210" s="166"/>
      <c r="E210" s="179" t="s">
        <v>40</v>
      </c>
      <c r="F210" s="176">
        <v>208</v>
      </c>
      <c r="G210" s="179" t="s">
        <v>815</v>
      </c>
    </row>
    <row r="211" spans="1:7" x14ac:dyDescent="0.3">
      <c r="A211" s="178" t="s">
        <v>617</v>
      </c>
      <c r="B211" s="176">
        <v>209</v>
      </c>
      <c r="C211" s="179" t="s">
        <v>617</v>
      </c>
      <c r="D211" s="166"/>
    </row>
    <row r="212" spans="1:7" x14ac:dyDescent="0.3">
      <c r="A212" s="178" t="s">
        <v>512</v>
      </c>
      <c r="B212" s="176">
        <v>210</v>
      </c>
      <c r="C212" s="179" t="s">
        <v>512</v>
      </c>
      <c r="D212" s="166"/>
    </row>
    <row r="213" spans="1:7" x14ac:dyDescent="0.3">
      <c r="A213" s="178" t="s">
        <v>558</v>
      </c>
      <c r="B213" s="176">
        <v>211</v>
      </c>
      <c r="C213" s="179" t="s">
        <v>558</v>
      </c>
      <c r="D213" s="166"/>
    </row>
    <row r="214" spans="1:7" x14ac:dyDescent="0.3">
      <c r="A214" s="178" t="s">
        <v>513</v>
      </c>
      <c r="B214" s="176">
        <v>212</v>
      </c>
      <c r="C214" s="179" t="s">
        <v>513</v>
      </c>
      <c r="D214" s="166"/>
    </row>
    <row r="215" spans="1:7" x14ac:dyDescent="0.3">
      <c r="A215" s="178" t="s">
        <v>739</v>
      </c>
      <c r="B215" s="176">
        <v>213</v>
      </c>
      <c r="C215" s="179" t="s">
        <v>40</v>
      </c>
      <c r="D215" s="166"/>
    </row>
    <row r="216" spans="1:7" x14ac:dyDescent="0.3">
      <c r="A216" s="178" t="s">
        <v>740</v>
      </c>
      <c r="B216" s="176">
        <v>214</v>
      </c>
      <c r="C216" s="179" t="s">
        <v>40</v>
      </c>
      <c r="D216" s="166"/>
    </row>
    <row r="217" spans="1:7" x14ac:dyDescent="0.3">
      <c r="A217" s="178" t="s">
        <v>741</v>
      </c>
      <c r="B217" s="176">
        <v>215</v>
      </c>
      <c r="C217" s="179" t="s">
        <v>306</v>
      </c>
      <c r="D217" s="166"/>
    </row>
    <row r="218" spans="1:7" x14ac:dyDescent="0.3">
      <c r="A218" s="178" t="s">
        <v>742</v>
      </c>
      <c r="B218" s="176">
        <v>216</v>
      </c>
      <c r="C218" s="179" t="s">
        <v>497</v>
      </c>
      <c r="D218" s="166"/>
    </row>
    <row r="219" spans="1:7" x14ac:dyDescent="0.3">
      <c r="A219" s="178" t="s">
        <v>743</v>
      </c>
      <c r="B219" s="176">
        <v>217</v>
      </c>
      <c r="C219" s="179" t="s">
        <v>40</v>
      </c>
      <c r="D219" s="166"/>
    </row>
    <row r="220" spans="1:7" x14ac:dyDescent="0.3">
      <c r="A220" s="178" t="s">
        <v>606</v>
      </c>
      <c r="B220" s="176">
        <v>218</v>
      </c>
      <c r="C220" s="179" t="s">
        <v>606</v>
      </c>
      <c r="D220" s="166"/>
    </row>
    <row r="221" spans="1:7" x14ac:dyDescent="0.3">
      <c r="A221" s="178" t="s">
        <v>744</v>
      </c>
      <c r="B221" s="176">
        <v>219</v>
      </c>
      <c r="C221" s="179" t="s">
        <v>40</v>
      </c>
      <c r="D221" s="166"/>
    </row>
    <row r="222" spans="1:7" x14ac:dyDescent="0.3">
      <c r="A222" s="178" t="s">
        <v>588</v>
      </c>
      <c r="B222" s="176">
        <v>220</v>
      </c>
      <c r="C222" s="179" t="s">
        <v>588</v>
      </c>
      <c r="D222" s="166"/>
    </row>
    <row r="223" spans="1:7" x14ac:dyDescent="0.3">
      <c r="A223" s="178" t="s">
        <v>589</v>
      </c>
      <c r="B223" s="176">
        <v>221</v>
      </c>
      <c r="C223" s="179" t="s">
        <v>589</v>
      </c>
      <c r="D223" s="166"/>
    </row>
    <row r="224" spans="1:7" x14ac:dyDescent="0.3">
      <c r="A224" s="178" t="s">
        <v>745</v>
      </c>
      <c r="B224" s="176">
        <v>222</v>
      </c>
      <c r="C224" s="179" t="s">
        <v>40</v>
      </c>
      <c r="D224" s="166"/>
    </row>
    <row r="225" spans="1:4" x14ac:dyDescent="0.3">
      <c r="A225" s="178" t="s">
        <v>526</v>
      </c>
      <c r="B225" s="176">
        <v>223</v>
      </c>
      <c r="C225" s="179" t="s">
        <v>816</v>
      </c>
      <c r="D225" s="166"/>
    </row>
    <row r="226" spans="1:4" x14ac:dyDescent="0.3">
      <c r="A226" s="178" t="s">
        <v>746</v>
      </c>
      <c r="B226" s="176">
        <v>224</v>
      </c>
      <c r="C226" s="179" t="s">
        <v>40</v>
      </c>
      <c r="D226" s="166"/>
    </row>
    <row r="227" spans="1:4" x14ac:dyDescent="0.3">
      <c r="A227" s="178" t="s">
        <v>527</v>
      </c>
      <c r="B227" s="176">
        <v>225</v>
      </c>
      <c r="C227" s="179" t="s">
        <v>527</v>
      </c>
      <c r="D227" s="166"/>
    </row>
    <row r="228" spans="1:4" x14ac:dyDescent="0.3">
      <c r="A228" s="178" t="s">
        <v>507</v>
      </c>
      <c r="B228" s="176">
        <v>226</v>
      </c>
      <c r="C228" s="179" t="s">
        <v>507</v>
      </c>
      <c r="D228" s="166"/>
    </row>
    <row r="229" spans="1:4" x14ac:dyDescent="0.3">
      <c r="A229" s="178" t="s">
        <v>520</v>
      </c>
      <c r="B229" s="176">
        <v>227</v>
      </c>
      <c r="C229" s="179" t="s">
        <v>520</v>
      </c>
      <c r="D229" s="166"/>
    </row>
    <row r="230" spans="1:4" x14ac:dyDescent="0.3">
      <c r="A230" s="178" t="s">
        <v>747</v>
      </c>
      <c r="B230" s="176">
        <v>228</v>
      </c>
      <c r="C230" s="179" t="s">
        <v>40</v>
      </c>
      <c r="D230" s="166"/>
    </row>
    <row r="231" spans="1:4" x14ac:dyDescent="0.3">
      <c r="A231" s="178" t="s">
        <v>517</v>
      </c>
      <c r="B231" s="176">
        <v>229</v>
      </c>
      <c r="C231" s="179" t="s">
        <v>517</v>
      </c>
      <c r="D231" s="166"/>
    </row>
    <row r="232" spans="1:4" x14ac:dyDescent="0.3">
      <c r="A232" s="178" t="s">
        <v>618</v>
      </c>
      <c r="B232" s="176">
        <v>230</v>
      </c>
      <c r="C232" s="179" t="s">
        <v>618</v>
      </c>
      <c r="D232" s="166"/>
    </row>
    <row r="233" spans="1:4" x14ac:dyDescent="0.3">
      <c r="A233" s="178" t="s">
        <v>498</v>
      </c>
      <c r="B233" s="176">
        <v>231</v>
      </c>
      <c r="C233" s="179" t="s">
        <v>498</v>
      </c>
      <c r="D233" s="166"/>
    </row>
    <row r="234" spans="1:4" x14ac:dyDescent="0.3">
      <c r="A234" s="178" t="s">
        <v>590</v>
      </c>
      <c r="B234" s="176">
        <v>232</v>
      </c>
      <c r="C234" s="179" t="s">
        <v>590</v>
      </c>
      <c r="D234" s="166"/>
    </row>
    <row r="235" spans="1:4" x14ac:dyDescent="0.3">
      <c r="A235" s="189" t="s">
        <v>820</v>
      </c>
      <c r="B235" s="176">
        <v>233</v>
      </c>
      <c r="C235" s="188"/>
      <c r="D235" s="166"/>
    </row>
    <row r="236" spans="1:4" x14ac:dyDescent="0.3">
      <c r="A236" s="178" t="s">
        <v>748</v>
      </c>
      <c r="B236" s="176">
        <v>234</v>
      </c>
      <c r="C236" s="179" t="s">
        <v>803</v>
      </c>
      <c r="D236" s="166"/>
    </row>
    <row r="237" spans="1:4" x14ac:dyDescent="0.3">
      <c r="A237" s="178" t="s">
        <v>749</v>
      </c>
      <c r="B237" s="176">
        <v>235</v>
      </c>
      <c r="C237" s="179" t="s">
        <v>40</v>
      </c>
      <c r="D237" s="166"/>
    </row>
    <row r="238" spans="1:4" x14ac:dyDescent="0.3">
      <c r="A238" s="178" t="s">
        <v>492</v>
      </c>
      <c r="B238" s="176">
        <v>236</v>
      </c>
      <c r="C238" s="179" t="s">
        <v>492</v>
      </c>
      <c r="D238" s="166"/>
    </row>
    <row r="239" spans="1:4" x14ac:dyDescent="0.3">
      <c r="A239" s="178" t="s">
        <v>750</v>
      </c>
      <c r="B239" s="176">
        <v>237</v>
      </c>
      <c r="C239" s="179" t="s">
        <v>654</v>
      </c>
      <c r="D239" s="166"/>
    </row>
    <row r="240" spans="1:4" x14ac:dyDescent="0.3">
      <c r="A240" s="178" t="s">
        <v>560</v>
      </c>
      <c r="B240" s="176">
        <v>238</v>
      </c>
      <c r="C240" s="179" t="s">
        <v>560</v>
      </c>
      <c r="D240" s="166"/>
    </row>
    <row r="241" spans="1:5" x14ac:dyDescent="0.3">
      <c r="A241" s="178" t="s">
        <v>751</v>
      </c>
      <c r="B241" s="176">
        <v>239</v>
      </c>
      <c r="C241" s="179" t="s">
        <v>621</v>
      </c>
      <c r="D241" s="166"/>
    </row>
    <row r="242" spans="1:5" x14ac:dyDescent="0.3">
      <c r="A242" s="178" t="s">
        <v>752</v>
      </c>
      <c r="B242" s="176">
        <v>240</v>
      </c>
      <c r="C242" s="179" t="s">
        <v>40</v>
      </c>
      <c r="D242" s="166"/>
    </row>
    <row r="243" spans="1:5" x14ac:dyDescent="0.3">
      <c r="A243" s="178" t="s">
        <v>753</v>
      </c>
      <c r="B243" s="176">
        <v>241</v>
      </c>
      <c r="C243" s="179" t="s">
        <v>40</v>
      </c>
      <c r="D243" s="166"/>
    </row>
    <row r="244" spans="1:5" x14ac:dyDescent="0.3">
      <c r="A244" s="178" t="s">
        <v>508</v>
      </c>
      <c r="B244" s="176">
        <v>242</v>
      </c>
      <c r="C244" s="179" t="s">
        <v>508</v>
      </c>
      <c r="D244" s="166"/>
    </row>
    <row r="245" spans="1:5" x14ac:dyDescent="0.3">
      <c r="A245" s="178" t="s">
        <v>754</v>
      </c>
      <c r="B245" s="176">
        <v>243</v>
      </c>
      <c r="C245" s="180" t="s">
        <v>321</v>
      </c>
      <c r="D245" s="167"/>
    </row>
    <row r="246" spans="1:5" x14ac:dyDescent="0.3">
      <c r="A246" s="178" t="s">
        <v>565</v>
      </c>
      <c r="B246" s="176">
        <v>244</v>
      </c>
      <c r="C246" s="179" t="s">
        <v>565</v>
      </c>
      <c r="D246" s="166"/>
    </row>
    <row r="247" spans="1:5" x14ac:dyDescent="0.3">
      <c r="A247" s="178" t="s">
        <v>755</v>
      </c>
      <c r="B247" s="176">
        <v>245</v>
      </c>
      <c r="C247" s="179" t="s">
        <v>607</v>
      </c>
      <c r="D247" s="166"/>
    </row>
    <row r="248" spans="1:5" x14ac:dyDescent="0.3">
      <c r="A248" s="178" t="s">
        <v>756</v>
      </c>
      <c r="B248" s="176">
        <v>246</v>
      </c>
      <c r="C248" s="179" t="s">
        <v>40</v>
      </c>
      <c r="D248" s="166"/>
    </row>
    <row r="249" spans="1:5" x14ac:dyDescent="0.3">
      <c r="A249" s="178" t="s">
        <v>563</v>
      </c>
      <c r="B249" s="176">
        <v>247</v>
      </c>
      <c r="C249" s="179" t="s">
        <v>563</v>
      </c>
      <c r="D249" s="166"/>
    </row>
    <row r="250" spans="1:5" x14ac:dyDescent="0.3">
      <c r="A250" s="178" t="s">
        <v>593</v>
      </c>
      <c r="B250" s="176">
        <v>248</v>
      </c>
      <c r="C250" s="179" t="s">
        <v>593</v>
      </c>
      <c r="D250" s="166"/>
    </row>
    <row r="251" spans="1:5" x14ac:dyDescent="0.3">
      <c r="A251" s="178" t="s">
        <v>757</v>
      </c>
      <c r="B251" s="176">
        <v>249</v>
      </c>
      <c r="C251" s="179" t="s">
        <v>40</v>
      </c>
      <c r="D251" s="166"/>
    </row>
    <row r="252" spans="1:5" x14ac:dyDescent="0.3">
      <c r="A252" s="178" t="s">
        <v>758</v>
      </c>
      <c r="B252" s="176">
        <v>250</v>
      </c>
      <c r="C252" s="179" t="s">
        <v>496</v>
      </c>
      <c r="D252" s="165"/>
    </row>
    <row r="253" spans="1:5" x14ac:dyDescent="0.3">
      <c r="A253" s="178" t="s">
        <v>759</v>
      </c>
      <c r="B253" s="176">
        <v>251</v>
      </c>
      <c r="C253" s="179" t="s">
        <v>607</v>
      </c>
      <c r="D253" s="166"/>
    </row>
    <row r="254" spans="1:5" x14ac:dyDescent="0.3">
      <c r="A254" s="178" t="s">
        <v>760</v>
      </c>
      <c r="B254" s="176">
        <v>252</v>
      </c>
      <c r="C254" s="179" t="s">
        <v>40</v>
      </c>
      <c r="D254" s="166"/>
      <c r="E254" s="165"/>
    </row>
    <row r="255" spans="1:5" x14ac:dyDescent="0.3">
      <c r="A255" s="178" t="s">
        <v>761</v>
      </c>
      <c r="B255" s="176">
        <v>253</v>
      </c>
      <c r="C255" s="179" t="s">
        <v>566</v>
      </c>
      <c r="D255" s="166"/>
    </row>
    <row r="256" spans="1:5" x14ac:dyDescent="0.3">
      <c r="A256" s="178" t="s">
        <v>561</v>
      </c>
      <c r="B256" s="176">
        <v>254</v>
      </c>
      <c r="C256" s="179" t="s">
        <v>561</v>
      </c>
      <c r="D256" s="166"/>
    </row>
    <row r="257" spans="1:5" x14ac:dyDescent="0.3">
      <c r="A257" s="178" t="s">
        <v>762</v>
      </c>
      <c r="B257" s="176">
        <v>255</v>
      </c>
      <c r="C257" s="179" t="s">
        <v>40</v>
      </c>
      <c r="D257" s="166"/>
    </row>
    <row r="258" spans="1:5" x14ac:dyDescent="0.3">
      <c r="A258" s="178" t="s">
        <v>763</v>
      </c>
      <c r="B258" s="176">
        <v>256</v>
      </c>
      <c r="C258" s="179" t="s">
        <v>306</v>
      </c>
      <c r="D258" s="166"/>
      <c r="E258" s="165"/>
    </row>
    <row r="259" spans="1:5" x14ac:dyDescent="0.3">
      <c r="A259" s="178" t="s">
        <v>764</v>
      </c>
      <c r="B259" s="176">
        <v>257</v>
      </c>
      <c r="C259" s="179" t="s">
        <v>567</v>
      </c>
      <c r="D259" s="166"/>
      <c r="E259" s="165"/>
    </row>
    <row r="260" spans="1:5" x14ac:dyDescent="0.3">
      <c r="A260" s="178" t="s">
        <v>518</v>
      </c>
      <c r="B260" s="176">
        <v>258</v>
      </c>
      <c r="C260" s="179" t="s">
        <v>518</v>
      </c>
      <c r="D260" s="166"/>
    </row>
    <row r="261" spans="1:5" x14ac:dyDescent="0.3">
      <c r="A261" s="178" t="s">
        <v>765</v>
      </c>
      <c r="B261" s="176">
        <v>259</v>
      </c>
      <c r="C261" s="179" t="s">
        <v>577</v>
      </c>
      <c r="D261" s="166"/>
    </row>
    <row r="262" spans="1:5" x14ac:dyDescent="0.3">
      <c r="A262" s="178" t="s">
        <v>766</v>
      </c>
      <c r="B262" s="176">
        <v>260</v>
      </c>
      <c r="C262" s="179" t="s">
        <v>40</v>
      </c>
      <c r="D262" s="166"/>
    </row>
    <row r="263" spans="1:5" x14ac:dyDescent="0.3">
      <c r="A263" s="178" t="s">
        <v>767</v>
      </c>
      <c r="B263" s="176">
        <v>261</v>
      </c>
      <c r="C263" s="179" t="s">
        <v>40</v>
      </c>
      <c r="D263" s="166"/>
    </row>
    <row r="264" spans="1:5" x14ac:dyDescent="0.3">
      <c r="A264" s="178" t="s">
        <v>768</v>
      </c>
      <c r="B264" s="176">
        <v>262</v>
      </c>
      <c r="C264" s="179" t="s">
        <v>40</v>
      </c>
      <c r="D264" s="166"/>
    </row>
    <row r="265" spans="1:5" x14ac:dyDescent="0.3">
      <c r="A265" s="178" t="s">
        <v>769</v>
      </c>
      <c r="B265" s="176">
        <v>263</v>
      </c>
      <c r="C265" s="179" t="s">
        <v>40</v>
      </c>
      <c r="D265" s="166"/>
    </row>
    <row r="266" spans="1:5" x14ac:dyDescent="0.3">
      <c r="A266" s="178" t="s">
        <v>770</v>
      </c>
      <c r="B266" s="176">
        <v>264</v>
      </c>
      <c r="C266" s="179" t="s">
        <v>40</v>
      </c>
      <c r="D266" s="166"/>
    </row>
    <row r="267" spans="1:5" x14ac:dyDescent="0.3">
      <c r="A267" s="178" t="s">
        <v>771</v>
      </c>
      <c r="B267" s="176">
        <v>265</v>
      </c>
      <c r="C267" s="179" t="s">
        <v>40</v>
      </c>
      <c r="D267" s="166"/>
    </row>
    <row r="268" spans="1:5" x14ac:dyDescent="0.3">
      <c r="A268" s="178" t="s">
        <v>567</v>
      </c>
      <c r="B268" s="176">
        <v>266</v>
      </c>
      <c r="C268" s="179" t="s">
        <v>567</v>
      </c>
      <c r="D268" s="166"/>
    </row>
    <row r="269" spans="1:5" x14ac:dyDescent="0.3">
      <c r="A269" s="178" t="s">
        <v>772</v>
      </c>
      <c r="B269" s="176">
        <v>267</v>
      </c>
      <c r="C269" s="180" t="s">
        <v>817</v>
      </c>
      <c r="D269" s="167"/>
    </row>
    <row r="270" spans="1:5" x14ac:dyDescent="0.3">
      <c r="A270" s="178" t="s">
        <v>773</v>
      </c>
      <c r="B270" s="176">
        <v>268</v>
      </c>
      <c r="C270" s="179" t="s">
        <v>40</v>
      </c>
      <c r="D270" s="166"/>
    </row>
    <row r="271" spans="1:5" x14ac:dyDescent="0.3">
      <c r="A271" s="178" t="s">
        <v>564</v>
      </c>
      <c r="B271" s="176">
        <v>269</v>
      </c>
      <c r="C271" s="179" t="s">
        <v>564</v>
      </c>
      <c r="D271" s="166"/>
    </row>
    <row r="272" spans="1:5" x14ac:dyDescent="0.3">
      <c r="A272" s="178" t="s">
        <v>504</v>
      </c>
      <c r="B272" s="176">
        <v>270</v>
      </c>
      <c r="C272" s="179" t="s">
        <v>504</v>
      </c>
      <c r="D272" s="166"/>
    </row>
    <row r="273" spans="1:4" x14ac:dyDescent="0.3">
      <c r="A273" s="178" t="s">
        <v>519</v>
      </c>
      <c r="B273" s="176">
        <v>271</v>
      </c>
      <c r="C273" s="179" t="s">
        <v>519</v>
      </c>
      <c r="D273" s="166"/>
    </row>
    <row r="274" spans="1:4" x14ac:dyDescent="0.3">
      <c r="A274" s="178" t="s">
        <v>774</v>
      </c>
      <c r="B274" s="176">
        <v>272</v>
      </c>
      <c r="C274" s="179" t="s">
        <v>592</v>
      </c>
      <c r="D274" s="166"/>
    </row>
    <row r="275" spans="1:4" x14ac:dyDescent="0.3">
      <c r="A275" s="178" t="s">
        <v>502</v>
      </c>
      <c r="B275" s="176">
        <v>273</v>
      </c>
      <c r="C275" s="179" t="s">
        <v>502</v>
      </c>
      <c r="D275" s="166"/>
    </row>
    <row r="276" spans="1:4" x14ac:dyDescent="0.3">
      <c r="A276" s="178" t="s">
        <v>775</v>
      </c>
      <c r="B276" s="176">
        <v>274</v>
      </c>
      <c r="C276" s="179" t="s">
        <v>803</v>
      </c>
      <c r="D276" s="165"/>
    </row>
    <row r="277" spans="1:4" x14ac:dyDescent="0.3">
      <c r="A277" s="178" t="s">
        <v>570</v>
      </c>
      <c r="B277" s="176">
        <v>275</v>
      </c>
      <c r="C277" s="179" t="s">
        <v>570</v>
      </c>
      <c r="D277" s="166"/>
    </row>
    <row r="278" spans="1:4" x14ac:dyDescent="0.3">
      <c r="A278" s="178" t="s">
        <v>594</v>
      </c>
      <c r="B278" s="176">
        <v>276</v>
      </c>
      <c r="C278" s="179" t="s">
        <v>594</v>
      </c>
      <c r="D278" s="166"/>
    </row>
    <row r="279" spans="1:4" x14ac:dyDescent="0.3">
      <c r="A279" s="178" t="s">
        <v>776</v>
      </c>
      <c r="B279" s="176">
        <v>277</v>
      </c>
      <c r="C279" s="179" t="s">
        <v>40</v>
      </c>
      <c r="D279" s="166"/>
    </row>
    <row r="280" spans="1:4" x14ac:dyDescent="0.3">
      <c r="A280" s="178" t="s">
        <v>568</v>
      </c>
      <c r="B280" s="176">
        <v>278</v>
      </c>
      <c r="C280" s="179" t="s">
        <v>568</v>
      </c>
      <c r="D280" s="166"/>
    </row>
    <row r="281" spans="1:4" x14ac:dyDescent="0.3">
      <c r="A281" s="178" t="s">
        <v>777</v>
      </c>
      <c r="B281" s="176">
        <v>279</v>
      </c>
      <c r="C281" s="179" t="s">
        <v>40</v>
      </c>
      <c r="D281" s="166"/>
    </row>
    <row r="282" spans="1:4" x14ac:dyDescent="0.3">
      <c r="A282" s="178" t="s">
        <v>620</v>
      </c>
      <c r="B282" s="176">
        <v>280</v>
      </c>
      <c r="C282" s="179" t="s">
        <v>620</v>
      </c>
      <c r="D282" s="166"/>
    </row>
    <row r="283" spans="1:4" x14ac:dyDescent="0.3">
      <c r="A283" s="178" t="s">
        <v>778</v>
      </c>
      <c r="B283" s="176">
        <v>281</v>
      </c>
      <c r="C283" s="179" t="s">
        <v>529</v>
      </c>
      <c r="D283" s="166"/>
    </row>
    <row r="284" spans="1:4" x14ac:dyDescent="0.3">
      <c r="A284" s="178" t="s">
        <v>569</v>
      </c>
      <c r="B284" s="176">
        <v>282</v>
      </c>
      <c r="C284" s="179" t="s">
        <v>569</v>
      </c>
      <c r="D284" s="166"/>
    </row>
    <row r="285" spans="1:4" x14ac:dyDescent="0.3">
      <c r="A285" s="178" t="s">
        <v>491</v>
      </c>
      <c r="B285" s="176">
        <v>283</v>
      </c>
      <c r="C285" s="179" t="s">
        <v>491</v>
      </c>
      <c r="D285" s="166"/>
    </row>
    <row r="286" spans="1:4" x14ac:dyDescent="0.3">
      <c r="A286" s="178" t="s">
        <v>779</v>
      </c>
      <c r="B286" s="176">
        <v>284</v>
      </c>
      <c r="C286" s="179" t="s">
        <v>803</v>
      </c>
      <c r="D286" s="166"/>
    </row>
    <row r="287" spans="1:4" x14ac:dyDescent="0.3">
      <c r="A287" s="178" t="s">
        <v>780</v>
      </c>
      <c r="B287" s="176">
        <v>285</v>
      </c>
      <c r="C287" s="179" t="s">
        <v>40</v>
      </c>
      <c r="D287" s="166"/>
    </row>
    <row r="288" spans="1:4" x14ac:dyDescent="0.3">
      <c r="A288" s="178" t="s">
        <v>781</v>
      </c>
      <c r="B288" s="176">
        <v>286</v>
      </c>
      <c r="C288" s="179" t="s">
        <v>40</v>
      </c>
      <c r="D288" s="166"/>
    </row>
    <row r="289" spans="1:6" x14ac:dyDescent="0.3">
      <c r="A289" s="178" t="s">
        <v>571</v>
      </c>
      <c r="B289" s="176">
        <v>287</v>
      </c>
      <c r="C289" s="179" t="s">
        <v>571</v>
      </c>
      <c r="D289" s="166"/>
    </row>
    <row r="290" spans="1:6" x14ac:dyDescent="0.3">
      <c r="A290" s="178" t="s">
        <v>782</v>
      </c>
      <c r="B290" s="176">
        <v>288</v>
      </c>
      <c r="C290" s="179" t="s">
        <v>803</v>
      </c>
      <c r="D290" s="166"/>
    </row>
    <row r="291" spans="1:6" x14ac:dyDescent="0.3">
      <c r="A291" s="178" t="s">
        <v>783</v>
      </c>
      <c r="B291" s="176">
        <v>289</v>
      </c>
      <c r="C291" s="179" t="s">
        <v>595</v>
      </c>
      <c r="D291" s="166"/>
    </row>
    <row r="292" spans="1:6" x14ac:dyDescent="0.3">
      <c r="A292" s="178" t="s">
        <v>784</v>
      </c>
      <c r="B292" s="176">
        <v>290</v>
      </c>
      <c r="C292" s="180" t="s">
        <v>321</v>
      </c>
      <c r="D292" s="167"/>
    </row>
    <row r="293" spans="1:6" x14ac:dyDescent="0.3">
      <c r="A293" s="178" t="s">
        <v>531</v>
      </c>
      <c r="B293" s="176">
        <v>291</v>
      </c>
      <c r="C293" s="179" t="s">
        <v>531</v>
      </c>
      <c r="D293" s="166"/>
    </row>
    <row r="294" spans="1:6" x14ac:dyDescent="0.3">
      <c r="A294" s="178" t="s">
        <v>785</v>
      </c>
      <c r="B294" s="176">
        <v>292</v>
      </c>
      <c r="C294" s="179" t="s">
        <v>40</v>
      </c>
      <c r="D294" s="165"/>
    </row>
    <row r="295" spans="1:6" x14ac:dyDescent="0.3">
      <c r="A295" s="178" t="s">
        <v>786</v>
      </c>
      <c r="B295" s="176">
        <v>293</v>
      </c>
      <c r="C295" s="179" t="s">
        <v>803</v>
      </c>
      <c r="D295" s="165"/>
      <c r="F295" s="166"/>
    </row>
    <row r="296" spans="1:6" x14ac:dyDescent="0.3">
      <c r="A296" s="178" t="s">
        <v>787</v>
      </c>
      <c r="B296" s="176">
        <v>294</v>
      </c>
      <c r="C296" s="179" t="s">
        <v>40</v>
      </c>
      <c r="D296" s="166"/>
    </row>
    <row r="297" spans="1:6" x14ac:dyDescent="0.3">
      <c r="A297" s="178" t="s">
        <v>532</v>
      </c>
      <c r="B297" s="176">
        <v>295</v>
      </c>
      <c r="C297" s="179" t="s">
        <v>532</v>
      </c>
      <c r="D297" s="166"/>
    </row>
    <row r="298" spans="1:6" x14ac:dyDescent="0.3">
      <c r="A298" s="178" t="s">
        <v>788</v>
      </c>
      <c r="B298" s="176">
        <v>296</v>
      </c>
      <c r="C298" s="179" t="s">
        <v>596</v>
      </c>
      <c r="D298" s="166"/>
    </row>
    <row r="299" spans="1:6" x14ac:dyDescent="0.3">
      <c r="A299" s="185" t="s">
        <v>499</v>
      </c>
      <c r="B299" s="176">
        <v>297</v>
      </c>
      <c r="C299" s="180" t="s">
        <v>499</v>
      </c>
      <c r="D299" s="167"/>
      <c r="F299" s="166"/>
    </row>
    <row r="300" spans="1:6" x14ac:dyDescent="0.3">
      <c r="A300" s="185" t="s">
        <v>789</v>
      </c>
      <c r="B300" s="176">
        <v>298</v>
      </c>
      <c r="C300" s="180" t="s">
        <v>499</v>
      </c>
      <c r="D300" s="167"/>
    </row>
    <row r="301" spans="1:6" x14ac:dyDescent="0.3">
      <c r="A301" s="185" t="s">
        <v>790</v>
      </c>
      <c r="B301" s="176">
        <v>299</v>
      </c>
      <c r="C301" s="180" t="s">
        <v>499</v>
      </c>
      <c r="D301" s="167"/>
    </row>
    <row r="302" spans="1:6" x14ac:dyDescent="0.3">
      <c r="A302" s="185" t="s">
        <v>791</v>
      </c>
      <c r="B302" s="176">
        <v>300</v>
      </c>
      <c r="C302" s="180" t="s">
        <v>321</v>
      </c>
      <c r="D302" s="167"/>
    </row>
    <row r="303" spans="1:6" x14ac:dyDescent="0.3">
      <c r="A303" s="178" t="s">
        <v>792</v>
      </c>
      <c r="B303" s="176">
        <v>301</v>
      </c>
      <c r="C303" s="179" t="s">
        <v>40</v>
      </c>
      <c r="D303" s="166"/>
    </row>
    <row r="304" spans="1:6" x14ac:dyDescent="0.3">
      <c r="A304" s="178" t="s">
        <v>793</v>
      </c>
      <c r="B304" s="176">
        <v>302</v>
      </c>
      <c r="C304" s="179" t="s">
        <v>40</v>
      </c>
      <c r="D304" s="166"/>
      <c r="F304" s="166"/>
    </row>
    <row r="305" spans="1:4" x14ac:dyDescent="0.3">
      <c r="A305" s="178" t="s">
        <v>597</v>
      </c>
      <c r="B305" s="176">
        <v>303</v>
      </c>
      <c r="C305" s="179" t="s">
        <v>597</v>
      </c>
      <c r="D305" s="166"/>
    </row>
    <row r="306" spans="1:4" x14ac:dyDescent="0.3">
      <c r="A306" s="178" t="s">
        <v>794</v>
      </c>
      <c r="B306" s="176">
        <v>304</v>
      </c>
      <c r="C306" s="179" t="s">
        <v>40</v>
      </c>
    </row>
    <row r="307" spans="1:4" x14ac:dyDescent="0.3">
      <c r="A307" s="178" t="s">
        <v>795</v>
      </c>
      <c r="B307" s="176">
        <v>305</v>
      </c>
      <c r="C307" s="179" t="s">
        <v>559</v>
      </c>
      <c r="D307" s="166"/>
    </row>
    <row r="308" spans="1:4" x14ac:dyDescent="0.3">
      <c r="A308" s="169"/>
      <c r="B308" s="169"/>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P312"/>
  <sheetViews>
    <sheetView showGridLines="0" zoomScaleNormal="100" zoomScaleSheetLayoutView="50" workbookViewId="0">
      <pane xSplit="2" ySplit="5" topLeftCell="C11" activePane="bottomRight" state="frozen"/>
      <selection activeCell="CJ492" sqref="CJ492"/>
      <selection pane="topRight" activeCell="CJ492" sqref="CJ492"/>
      <selection pane="bottomLeft" activeCell="CJ492" sqref="CJ492"/>
      <selection pane="bottomRight" activeCell="A2" sqref="A2"/>
    </sheetView>
  </sheetViews>
  <sheetFormatPr defaultColWidth="6.1796875" defaultRowHeight="13.2" x14ac:dyDescent="0.25"/>
  <cols>
    <col min="1" max="1" width="36.54296875" style="9" bestFit="1" customWidth="1"/>
    <col min="2" max="2" width="8.54296875" style="9" customWidth="1"/>
    <col min="3" max="3" width="7.81640625" style="11" customWidth="1"/>
    <col min="4" max="4" width="6.1796875" style="11" customWidth="1"/>
    <col min="5" max="5" width="6.81640625" style="11" customWidth="1"/>
    <col min="6" max="6" width="7.36328125" style="11" customWidth="1"/>
    <col min="7" max="7" width="8.1796875" style="11" customWidth="1"/>
    <col min="8" max="8" width="7.1796875" style="11" customWidth="1"/>
    <col min="9" max="9" width="8.81640625" style="11" customWidth="1"/>
    <col min="10" max="10" width="7.36328125" style="11" customWidth="1"/>
    <col min="11" max="11" width="8" style="11" customWidth="1"/>
    <col min="12" max="12" width="7.6328125" style="11" bestFit="1" customWidth="1"/>
    <col min="13" max="13" width="8.36328125" style="11" customWidth="1"/>
    <col min="14" max="14" width="8.1796875" style="11" customWidth="1"/>
    <col min="15" max="15" width="6.1796875" style="11" customWidth="1"/>
    <col min="16" max="16" width="7" style="11" customWidth="1"/>
    <col min="17" max="17" width="6.1796875" style="11" customWidth="1"/>
    <col min="18" max="18" width="9.81640625" style="11" customWidth="1"/>
    <col min="19" max="19" width="7.6328125" style="11" customWidth="1"/>
    <col min="20" max="20" width="6.1796875" style="11" customWidth="1"/>
    <col min="21" max="21" width="7.6328125" style="11" customWidth="1"/>
    <col min="22" max="22" width="8" style="11" customWidth="1"/>
    <col min="23" max="23" width="6.1796875" style="11" customWidth="1"/>
    <col min="24" max="24" width="7.81640625" style="11" customWidth="1"/>
    <col min="25" max="25" width="6.1796875" style="11" customWidth="1"/>
    <col min="26" max="26" width="9.6328125" style="11" customWidth="1"/>
    <col min="27" max="27" width="7.81640625" style="11" bestFit="1" customWidth="1"/>
    <col min="28" max="28" width="7.36328125" style="11" customWidth="1"/>
    <col min="29" max="29" width="7" style="11" customWidth="1"/>
    <col min="30" max="31" width="6.1796875" style="11" customWidth="1"/>
    <col min="32" max="32" width="8.81640625" style="11" customWidth="1"/>
    <col min="33" max="33" width="10" style="11" customWidth="1"/>
    <col min="34" max="34" width="8.81640625" style="11" bestFit="1" customWidth="1"/>
    <col min="35" max="35" width="7.81640625" style="11" bestFit="1" customWidth="1"/>
    <col min="36" max="36" width="9" style="11" bestFit="1" customWidth="1"/>
    <col min="37" max="37" width="10.1796875" style="11" customWidth="1"/>
    <col min="38" max="38" width="6.1796875" style="11" customWidth="1"/>
    <col min="39" max="39" width="9" style="11" bestFit="1" customWidth="1"/>
    <col min="40" max="40" width="8.08984375" style="11" customWidth="1"/>
    <col min="41" max="41" width="6.81640625" style="11" customWidth="1"/>
    <col min="42" max="42" width="9.1796875" style="11" customWidth="1"/>
    <col min="43" max="43" width="6.1796875" style="11"/>
    <col min="44" max="44" width="25.1796875" style="11" bestFit="1" customWidth="1"/>
    <col min="45" max="16384" width="6.1796875" style="11"/>
  </cols>
  <sheetData>
    <row r="2" spans="1:42" x14ac:dyDescent="0.25">
      <c r="A2" s="10"/>
    </row>
    <row r="3" spans="1:42" s="14" customFormat="1" ht="22.8" x14ac:dyDescent="0.4">
      <c r="A3" s="13"/>
      <c r="B3" s="13"/>
      <c r="G3" s="133" t="s">
        <v>840</v>
      </c>
      <c r="AB3" s="133" t="str">
        <f>G3</f>
        <v>June 2024 Totals by Location Moved From, and By County Moved To</v>
      </c>
    </row>
    <row r="4" spans="1:42" ht="19.2" customHeight="1" x14ac:dyDescent="0.35">
      <c r="B4" s="13"/>
    </row>
    <row r="5" spans="1:42" s="12" customFormat="1" ht="27.6" x14ac:dyDescent="0.25">
      <c r="A5" s="154" t="s">
        <v>627</v>
      </c>
      <c r="B5" s="155" t="s">
        <v>0</v>
      </c>
      <c r="C5" s="156" t="s">
        <v>1</v>
      </c>
      <c r="D5" s="156" t="s">
        <v>2</v>
      </c>
      <c r="E5" s="156" t="s">
        <v>3</v>
      </c>
      <c r="F5" s="156" t="s">
        <v>4</v>
      </c>
      <c r="G5" s="156" t="s">
        <v>5</v>
      </c>
      <c r="H5" s="156" t="s">
        <v>6</v>
      </c>
      <c r="I5" s="156" t="s">
        <v>7</v>
      </c>
      <c r="J5" s="156" t="s">
        <v>8</v>
      </c>
      <c r="K5" s="156" t="s">
        <v>9</v>
      </c>
      <c r="L5" s="156" t="s">
        <v>10</v>
      </c>
      <c r="M5" s="156" t="s">
        <v>11</v>
      </c>
      <c r="N5" s="156" t="s">
        <v>12</v>
      </c>
      <c r="O5" s="156" t="s">
        <v>13</v>
      </c>
      <c r="P5" s="157" t="s">
        <v>14</v>
      </c>
      <c r="Q5" s="158" t="s">
        <v>15</v>
      </c>
      <c r="R5" s="156" t="s">
        <v>16</v>
      </c>
      <c r="S5" s="158" t="s">
        <v>17</v>
      </c>
      <c r="T5" s="156" t="s">
        <v>18</v>
      </c>
      <c r="U5" s="156" t="s">
        <v>19</v>
      </c>
      <c r="V5" s="156" t="s">
        <v>20</v>
      </c>
      <c r="W5" s="156" t="s">
        <v>21</v>
      </c>
      <c r="X5" s="156" t="s">
        <v>22</v>
      </c>
      <c r="Y5" s="156" t="s">
        <v>23</v>
      </c>
      <c r="Z5" s="156" t="s">
        <v>24</v>
      </c>
      <c r="AA5" s="156" t="s">
        <v>25</v>
      </c>
      <c r="AB5" s="158" t="s">
        <v>26</v>
      </c>
      <c r="AC5" s="158" t="s">
        <v>27</v>
      </c>
      <c r="AD5" s="158" t="s">
        <v>28</v>
      </c>
      <c r="AE5" s="158" t="s">
        <v>29</v>
      </c>
      <c r="AF5" s="158" t="s">
        <v>30</v>
      </c>
      <c r="AG5" s="156" t="s">
        <v>31</v>
      </c>
      <c r="AH5" s="158" t="s">
        <v>32</v>
      </c>
      <c r="AI5" s="158" t="s">
        <v>33</v>
      </c>
      <c r="AJ5" s="158" t="s">
        <v>34</v>
      </c>
      <c r="AK5" s="158" t="s">
        <v>35</v>
      </c>
      <c r="AL5" s="158" t="s">
        <v>36</v>
      </c>
      <c r="AM5" s="158" t="s">
        <v>37</v>
      </c>
      <c r="AN5" s="158" t="s">
        <v>38</v>
      </c>
      <c r="AO5" s="158" t="s">
        <v>39</v>
      </c>
      <c r="AP5" s="156" t="s">
        <v>40</v>
      </c>
    </row>
    <row r="6" spans="1:42" customFormat="1" ht="15.6" x14ac:dyDescent="0.3">
      <c r="A6" s="159" t="s">
        <v>41</v>
      </c>
      <c r="B6" s="191">
        <v>73</v>
      </c>
      <c r="C6" s="136">
        <v>0</v>
      </c>
      <c r="D6" s="136">
        <v>0</v>
      </c>
      <c r="E6" s="136">
        <v>4</v>
      </c>
      <c r="F6" s="136">
        <v>2</v>
      </c>
      <c r="G6" s="136">
        <v>0</v>
      </c>
      <c r="H6" s="136">
        <v>2</v>
      </c>
      <c r="I6" s="136">
        <v>0</v>
      </c>
      <c r="J6" s="136">
        <v>0</v>
      </c>
      <c r="K6" s="136">
        <v>0</v>
      </c>
      <c r="L6" s="136">
        <v>0</v>
      </c>
      <c r="M6" s="136">
        <v>0</v>
      </c>
      <c r="N6" s="136">
        <v>0</v>
      </c>
      <c r="O6" s="136">
        <v>1</v>
      </c>
      <c r="P6" s="136">
        <v>0</v>
      </c>
      <c r="Q6" s="136">
        <v>2</v>
      </c>
      <c r="R6" s="136">
        <v>0</v>
      </c>
      <c r="S6" s="136">
        <v>13</v>
      </c>
      <c r="T6" s="136">
        <v>9</v>
      </c>
      <c r="U6" s="136">
        <v>0</v>
      </c>
      <c r="V6" s="136">
        <v>0</v>
      </c>
      <c r="W6" s="136">
        <v>0</v>
      </c>
      <c r="X6" s="136">
        <v>2</v>
      </c>
      <c r="Y6" s="136">
        <v>0</v>
      </c>
      <c r="Z6" s="136">
        <v>0</v>
      </c>
      <c r="AA6" s="136">
        <v>0</v>
      </c>
      <c r="AB6" s="136">
        <v>0</v>
      </c>
      <c r="AC6" s="136">
        <v>17</v>
      </c>
      <c r="AD6" s="136">
        <v>0</v>
      </c>
      <c r="AE6" s="136">
        <v>0</v>
      </c>
      <c r="AF6" s="136">
        <v>0</v>
      </c>
      <c r="AG6" s="136">
        <v>8</v>
      </c>
      <c r="AH6" s="136">
        <v>3</v>
      </c>
      <c r="AI6" s="136">
        <v>2</v>
      </c>
      <c r="AJ6" s="136">
        <v>6</v>
      </c>
      <c r="AK6" s="136">
        <v>0</v>
      </c>
      <c r="AL6" s="136">
        <v>1</v>
      </c>
      <c r="AM6" s="136">
        <v>0</v>
      </c>
      <c r="AN6" s="136">
        <v>0</v>
      </c>
      <c r="AO6" s="136">
        <v>0</v>
      </c>
      <c r="AP6" s="136">
        <v>1</v>
      </c>
    </row>
    <row r="7" spans="1:42" customFormat="1" ht="15.6" x14ac:dyDescent="0.3">
      <c r="A7" s="159" t="s">
        <v>42</v>
      </c>
      <c r="B7" s="191">
        <v>151</v>
      </c>
      <c r="C7" s="136">
        <v>1</v>
      </c>
      <c r="D7" s="136">
        <v>1</v>
      </c>
      <c r="E7" s="136">
        <v>4</v>
      </c>
      <c r="F7" s="136">
        <v>1</v>
      </c>
      <c r="G7" s="136">
        <v>2</v>
      </c>
      <c r="H7" s="136">
        <v>14</v>
      </c>
      <c r="I7" s="136">
        <v>0</v>
      </c>
      <c r="J7" s="136">
        <v>4</v>
      </c>
      <c r="K7" s="136">
        <v>1</v>
      </c>
      <c r="L7" s="136">
        <v>0</v>
      </c>
      <c r="M7" s="136">
        <v>1</v>
      </c>
      <c r="N7" s="136">
        <v>0</v>
      </c>
      <c r="O7" s="136">
        <v>2</v>
      </c>
      <c r="P7" s="136">
        <v>5</v>
      </c>
      <c r="Q7" s="136">
        <v>3</v>
      </c>
      <c r="R7" s="136">
        <v>2</v>
      </c>
      <c r="S7" s="136">
        <v>34</v>
      </c>
      <c r="T7" s="136">
        <v>9</v>
      </c>
      <c r="U7" s="136">
        <v>2</v>
      </c>
      <c r="V7" s="136">
        <v>0</v>
      </c>
      <c r="W7" s="136">
        <v>2</v>
      </c>
      <c r="X7" s="136">
        <v>0</v>
      </c>
      <c r="Y7" s="136">
        <v>2</v>
      </c>
      <c r="Z7" s="136">
        <v>4</v>
      </c>
      <c r="AA7" s="136">
        <v>0</v>
      </c>
      <c r="AB7" s="136">
        <v>0</v>
      </c>
      <c r="AC7" s="136">
        <v>15</v>
      </c>
      <c r="AD7" s="136">
        <v>1</v>
      </c>
      <c r="AE7" s="136">
        <v>4</v>
      </c>
      <c r="AF7" s="136">
        <v>0</v>
      </c>
      <c r="AG7" s="136">
        <v>9</v>
      </c>
      <c r="AH7" s="136">
        <v>7</v>
      </c>
      <c r="AI7" s="136">
        <v>0</v>
      </c>
      <c r="AJ7" s="136">
        <v>10</v>
      </c>
      <c r="AK7" s="136">
        <v>0</v>
      </c>
      <c r="AL7" s="136">
        <v>0</v>
      </c>
      <c r="AM7" s="136">
        <v>10</v>
      </c>
      <c r="AN7" s="136">
        <v>0</v>
      </c>
      <c r="AO7" s="136">
        <v>0</v>
      </c>
      <c r="AP7" s="136">
        <v>1</v>
      </c>
    </row>
    <row r="8" spans="1:42" customFormat="1" ht="15.6" x14ac:dyDescent="0.3">
      <c r="A8" s="159" t="s">
        <v>43</v>
      </c>
      <c r="B8" s="191">
        <v>631</v>
      </c>
      <c r="C8" s="136">
        <v>1</v>
      </c>
      <c r="D8" s="136">
        <v>4</v>
      </c>
      <c r="E8" s="136">
        <v>23</v>
      </c>
      <c r="F8" s="136">
        <v>4</v>
      </c>
      <c r="G8" s="136">
        <v>9</v>
      </c>
      <c r="H8" s="136">
        <v>46</v>
      </c>
      <c r="I8" s="136">
        <v>0</v>
      </c>
      <c r="J8" s="136">
        <v>8</v>
      </c>
      <c r="K8" s="136">
        <v>2</v>
      </c>
      <c r="L8" s="136">
        <v>1</v>
      </c>
      <c r="M8" s="136">
        <v>5</v>
      </c>
      <c r="N8" s="136">
        <v>0</v>
      </c>
      <c r="O8" s="136">
        <v>5</v>
      </c>
      <c r="P8" s="136">
        <v>4</v>
      </c>
      <c r="Q8" s="136">
        <v>7</v>
      </c>
      <c r="R8" s="136">
        <v>2</v>
      </c>
      <c r="S8" s="136">
        <v>193</v>
      </c>
      <c r="T8" s="136">
        <v>31</v>
      </c>
      <c r="U8" s="136">
        <v>3</v>
      </c>
      <c r="V8" s="136">
        <v>5</v>
      </c>
      <c r="W8" s="136">
        <v>2</v>
      </c>
      <c r="X8" s="136">
        <v>0</v>
      </c>
      <c r="Y8" s="136">
        <v>3</v>
      </c>
      <c r="Z8" s="136">
        <v>4</v>
      </c>
      <c r="AA8" s="136">
        <v>2</v>
      </c>
      <c r="AB8" s="136">
        <v>0</v>
      </c>
      <c r="AC8" s="136">
        <v>78</v>
      </c>
      <c r="AD8" s="136">
        <v>0</v>
      </c>
      <c r="AE8" s="136">
        <v>15</v>
      </c>
      <c r="AF8" s="136">
        <v>0</v>
      </c>
      <c r="AG8" s="136">
        <v>53</v>
      </c>
      <c r="AH8" s="136">
        <v>39</v>
      </c>
      <c r="AI8" s="136">
        <v>5</v>
      </c>
      <c r="AJ8" s="136">
        <v>30</v>
      </c>
      <c r="AK8" s="136">
        <v>1</v>
      </c>
      <c r="AL8" s="136">
        <v>5</v>
      </c>
      <c r="AM8" s="136">
        <v>19</v>
      </c>
      <c r="AN8" s="136">
        <v>4</v>
      </c>
      <c r="AO8" s="136">
        <v>12</v>
      </c>
      <c r="AP8" s="136">
        <v>6</v>
      </c>
    </row>
    <row r="9" spans="1:42" customFormat="1" ht="15.6" x14ac:dyDescent="0.3">
      <c r="A9" s="159" t="s">
        <v>44</v>
      </c>
      <c r="B9" s="191">
        <v>54</v>
      </c>
      <c r="C9" s="136">
        <v>0</v>
      </c>
      <c r="D9" s="136">
        <v>0</v>
      </c>
      <c r="E9" s="136">
        <v>1</v>
      </c>
      <c r="F9" s="136">
        <v>0</v>
      </c>
      <c r="G9" s="136">
        <v>0</v>
      </c>
      <c r="H9" s="136">
        <v>4</v>
      </c>
      <c r="I9" s="136">
        <v>0</v>
      </c>
      <c r="J9" s="136">
        <v>0</v>
      </c>
      <c r="K9" s="136">
        <v>0</v>
      </c>
      <c r="L9" s="136">
        <v>0</v>
      </c>
      <c r="M9" s="136">
        <v>0</v>
      </c>
      <c r="N9" s="136">
        <v>0</v>
      </c>
      <c r="O9" s="136">
        <v>0</v>
      </c>
      <c r="P9" s="136">
        <v>0</v>
      </c>
      <c r="Q9" s="136">
        <v>0</v>
      </c>
      <c r="R9" s="136">
        <v>0</v>
      </c>
      <c r="S9" s="136">
        <v>18</v>
      </c>
      <c r="T9" s="136">
        <v>3</v>
      </c>
      <c r="U9" s="136">
        <v>2</v>
      </c>
      <c r="V9" s="136">
        <v>0</v>
      </c>
      <c r="W9" s="136">
        <v>2</v>
      </c>
      <c r="X9" s="136">
        <v>0</v>
      </c>
      <c r="Y9" s="136">
        <v>0</v>
      </c>
      <c r="Z9" s="136">
        <v>0</v>
      </c>
      <c r="AA9" s="136">
        <v>1</v>
      </c>
      <c r="AB9" s="136">
        <v>0</v>
      </c>
      <c r="AC9" s="136">
        <v>11</v>
      </c>
      <c r="AD9" s="136">
        <v>0</v>
      </c>
      <c r="AE9" s="136">
        <v>0</v>
      </c>
      <c r="AF9" s="136">
        <v>0</v>
      </c>
      <c r="AG9" s="136">
        <v>5</v>
      </c>
      <c r="AH9" s="136">
        <v>4</v>
      </c>
      <c r="AI9" s="136">
        <v>0</v>
      </c>
      <c r="AJ9" s="136">
        <v>1</v>
      </c>
      <c r="AK9" s="136">
        <v>0</v>
      </c>
      <c r="AL9" s="136">
        <v>0</v>
      </c>
      <c r="AM9" s="136">
        <v>2</v>
      </c>
      <c r="AN9" s="136">
        <v>0</v>
      </c>
      <c r="AO9" s="136">
        <v>0</v>
      </c>
      <c r="AP9" s="136">
        <v>0</v>
      </c>
    </row>
    <row r="10" spans="1:42" customFormat="1" ht="15.6" x14ac:dyDescent="0.3">
      <c r="A10" s="159" t="s">
        <v>45</v>
      </c>
      <c r="B10" s="191">
        <v>2301</v>
      </c>
      <c r="C10" s="136">
        <v>2</v>
      </c>
      <c r="D10" s="136">
        <v>1</v>
      </c>
      <c r="E10" s="136">
        <v>46</v>
      </c>
      <c r="F10" s="136">
        <v>15</v>
      </c>
      <c r="G10" s="136">
        <v>39</v>
      </c>
      <c r="H10" s="136">
        <v>170</v>
      </c>
      <c r="I10" s="136">
        <v>1</v>
      </c>
      <c r="J10" s="136">
        <v>18</v>
      </c>
      <c r="K10" s="136">
        <v>8</v>
      </c>
      <c r="L10" s="136">
        <v>1</v>
      </c>
      <c r="M10" s="136">
        <v>16</v>
      </c>
      <c r="N10" s="136">
        <v>0</v>
      </c>
      <c r="O10" s="136">
        <v>12</v>
      </c>
      <c r="P10" s="136">
        <v>18</v>
      </c>
      <c r="Q10" s="136">
        <v>38</v>
      </c>
      <c r="R10" s="136">
        <v>12</v>
      </c>
      <c r="S10" s="136">
        <v>931</v>
      </c>
      <c r="T10" s="136">
        <v>116</v>
      </c>
      <c r="U10" s="136">
        <v>6</v>
      </c>
      <c r="V10" s="136">
        <v>7</v>
      </c>
      <c r="W10" s="136">
        <v>23</v>
      </c>
      <c r="X10" s="136">
        <v>0</v>
      </c>
      <c r="Y10" s="136">
        <v>17</v>
      </c>
      <c r="Z10" s="136">
        <v>4</v>
      </c>
      <c r="AA10" s="136">
        <v>5</v>
      </c>
      <c r="AB10" s="136">
        <v>2</v>
      </c>
      <c r="AC10" s="136">
        <v>215</v>
      </c>
      <c r="AD10" s="136">
        <v>6</v>
      </c>
      <c r="AE10" s="136">
        <v>25</v>
      </c>
      <c r="AF10" s="136">
        <v>6</v>
      </c>
      <c r="AG10" s="136">
        <v>159</v>
      </c>
      <c r="AH10" s="136">
        <v>125</v>
      </c>
      <c r="AI10" s="136">
        <v>7</v>
      </c>
      <c r="AJ10" s="136">
        <v>107</v>
      </c>
      <c r="AK10" s="136">
        <v>0</v>
      </c>
      <c r="AL10" s="136">
        <v>6</v>
      </c>
      <c r="AM10" s="136">
        <v>59</v>
      </c>
      <c r="AN10" s="136">
        <v>15</v>
      </c>
      <c r="AO10" s="136">
        <v>37</v>
      </c>
      <c r="AP10" s="136">
        <v>26</v>
      </c>
    </row>
    <row r="11" spans="1:42" customFormat="1" ht="15.6" x14ac:dyDescent="0.3">
      <c r="A11" s="159" t="s">
        <v>46</v>
      </c>
      <c r="B11" s="191">
        <v>414</v>
      </c>
      <c r="C11" s="136">
        <v>0</v>
      </c>
      <c r="D11" s="136">
        <v>3</v>
      </c>
      <c r="E11" s="136">
        <v>9</v>
      </c>
      <c r="F11" s="136">
        <v>1</v>
      </c>
      <c r="G11" s="136">
        <v>3</v>
      </c>
      <c r="H11" s="136">
        <v>36</v>
      </c>
      <c r="I11" s="136">
        <v>0</v>
      </c>
      <c r="J11" s="136">
        <v>2</v>
      </c>
      <c r="K11" s="136">
        <v>0</v>
      </c>
      <c r="L11" s="136">
        <v>0</v>
      </c>
      <c r="M11" s="136">
        <v>4</v>
      </c>
      <c r="N11" s="136">
        <v>0</v>
      </c>
      <c r="O11" s="136">
        <v>6</v>
      </c>
      <c r="P11" s="136">
        <v>0</v>
      </c>
      <c r="Q11" s="136">
        <v>8</v>
      </c>
      <c r="R11" s="136">
        <v>2</v>
      </c>
      <c r="S11" s="136">
        <v>142</v>
      </c>
      <c r="T11" s="136">
        <v>12</v>
      </c>
      <c r="U11" s="136">
        <v>3</v>
      </c>
      <c r="V11" s="136">
        <v>2</v>
      </c>
      <c r="W11" s="136">
        <v>6</v>
      </c>
      <c r="X11" s="136">
        <v>0</v>
      </c>
      <c r="Y11" s="136">
        <v>6</v>
      </c>
      <c r="Z11" s="136">
        <v>1</v>
      </c>
      <c r="AA11" s="136">
        <v>1</v>
      </c>
      <c r="AB11" s="136">
        <v>0</v>
      </c>
      <c r="AC11" s="136">
        <v>41</v>
      </c>
      <c r="AD11" s="136">
        <v>4</v>
      </c>
      <c r="AE11" s="136">
        <v>0</v>
      </c>
      <c r="AF11" s="136">
        <v>0</v>
      </c>
      <c r="AG11" s="136">
        <v>25</v>
      </c>
      <c r="AH11" s="136">
        <v>34</v>
      </c>
      <c r="AI11" s="136">
        <v>1</v>
      </c>
      <c r="AJ11" s="136">
        <v>26</v>
      </c>
      <c r="AK11" s="136">
        <v>1</v>
      </c>
      <c r="AL11" s="136">
        <v>2</v>
      </c>
      <c r="AM11" s="136">
        <v>15</v>
      </c>
      <c r="AN11" s="136">
        <v>7</v>
      </c>
      <c r="AO11" s="136">
        <v>6</v>
      </c>
      <c r="AP11" s="136">
        <v>5</v>
      </c>
    </row>
    <row r="12" spans="1:42" customFormat="1" ht="15.6" x14ac:dyDescent="0.3">
      <c r="A12" s="159" t="s">
        <v>47</v>
      </c>
      <c r="B12" s="191">
        <v>54</v>
      </c>
      <c r="C12" s="136">
        <v>0</v>
      </c>
      <c r="D12" s="136">
        <v>0</v>
      </c>
      <c r="E12" s="136">
        <v>2</v>
      </c>
      <c r="F12" s="136">
        <v>0</v>
      </c>
      <c r="G12" s="136">
        <v>0</v>
      </c>
      <c r="H12" s="136">
        <v>3</v>
      </c>
      <c r="I12" s="136">
        <v>0</v>
      </c>
      <c r="J12" s="136">
        <v>0</v>
      </c>
      <c r="K12" s="136">
        <v>0</v>
      </c>
      <c r="L12" s="136">
        <v>1</v>
      </c>
      <c r="M12" s="136">
        <v>0</v>
      </c>
      <c r="N12" s="136">
        <v>0</v>
      </c>
      <c r="O12" s="136">
        <v>0</v>
      </c>
      <c r="P12" s="136">
        <v>0</v>
      </c>
      <c r="Q12" s="136">
        <v>2</v>
      </c>
      <c r="R12" s="136">
        <v>0</v>
      </c>
      <c r="S12" s="136">
        <v>21</v>
      </c>
      <c r="T12" s="136">
        <v>11</v>
      </c>
      <c r="U12" s="136">
        <v>1</v>
      </c>
      <c r="V12" s="136">
        <v>1</v>
      </c>
      <c r="W12" s="136">
        <v>0</v>
      </c>
      <c r="X12" s="136">
        <v>0</v>
      </c>
      <c r="Y12" s="136">
        <v>1</v>
      </c>
      <c r="Z12" s="136">
        <v>0</v>
      </c>
      <c r="AA12" s="136">
        <v>0</v>
      </c>
      <c r="AB12" s="136">
        <v>0</v>
      </c>
      <c r="AC12" s="136">
        <v>1</v>
      </c>
      <c r="AD12" s="136">
        <v>0</v>
      </c>
      <c r="AE12" s="136">
        <v>0</v>
      </c>
      <c r="AF12" s="136">
        <v>0</v>
      </c>
      <c r="AG12" s="136">
        <v>5</v>
      </c>
      <c r="AH12" s="136">
        <v>3</v>
      </c>
      <c r="AI12" s="136">
        <v>0</v>
      </c>
      <c r="AJ12" s="136">
        <v>2</v>
      </c>
      <c r="AK12" s="136">
        <v>0</v>
      </c>
      <c r="AL12" s="136">
        <v>0</v>
      </c>
      <c r="AM12" s="136">
        <v>0</v>
      </c>
      <c r="AN12" s="136">
        <v>0</v>
      </c>
      <c r="AO12" s="136">
        <v>0</v>
      </c>
      <c r="AP12" s="136">
        <v>0</v>
      </c>
    </row>
    <row r="13" spans="1:42" customFormat="1" ht="15.6" x14ac:dyDescent="0.3">
      <c r="A13" s="159" t="s">
        <v>48</v>
      </c>
      <c r="B13" s="191">
        <v>5</v>
      </c>
      <c r="C13" s="136">
        <v>0</v>
      </c>
      <c r="D13" s="136">
        <v>0</v>
      </c>
      <c r="E13" s="136">
        <v>0</v>
      </c>
      <c r="F13" s="136">
        <v>0</v>
      </c>
      <c r="G13" s="136">
        <v>0</v>
      </c>
      <c r="H13" s="136">
        <v>1</v>
      </c>
      <c r="I13" s="136">
        <v>0</v>
      </c>
      <c r="J13" s="136">
        <v>0</v>
      </c>
      <c r="K13" s="136">
        <v>0</v>
      </c>
      <c r="L13" s="136">
        <v>0</v>
      </c>
      <c r="M13" s="136">
        <v>0</v>
      </c>
      <c r="N13" s="136">
        <v>0</v>
      </c>
      <c r="O13" s="136">
        <v>0</v>
      </c>
      <c r="P13" s="136">
        <v>0</v>
      </c>
      <c r="Q13" s="136">
        <v>0</v>
      </c>
      <c r="R13" s="136">
        <v>0</v>
      </c>
      <c r="S13" s="136">
        <v>2</v>
      </c>
      <c r="T13" s="136">
        <v>0</v>
      </c>
      <c r="U13" s="136">
        <v>0</v>
      </c>
      <c r="V13" s="136">
        <v>0</v>
      </c>
      <c r="W13" s="136">
        <v>0</v>
      </c>
      <c r="X13" s="136">
        <v>0</v>
      </c>
      <c r="Y13" s="136">
        <v>0</v>
      </c>
      <c r="Z13" s="136">
        <v>0</v>
      </c>
      <c r="AA13" s="136">
        <v>0</v>
      </c>
      <c r="AB13" s="136">
        <v>0</v>
      </c>
      <c r="AC13" s="136">
        <v>1</v>
      </c>
      <c r="AD13" s="136">
        <v>0</v>
      </c>
      <c r="AE13" s="136">
        <v>0</v>
      </c>
      <c r="AF13" s="136">
        <v>0</v>
      </c>
      <c r="AG13" s="136">
        <v>1</v>
      </c>
      <c r="AH13" s="136">
        <v>0</v>
      </c>
      <c r="AI13" s="136">
        <v>0</v>
      </c>
      <c r="AJ13" s="136">
        <v>0</v>
      </c>
      <c r="AK13" s="136">
        <v>0</v>
      </c>
      <c r="AL13" s="136">
        <v>0</v>
      </c>
      <c r="AM13" s="136">
        <v>0</v>
      </c>
      <c r="AN13" s="136">
        <v>0</v>
      </c>
      <c r="AO13" s="136">
        <v>0</v>
      </c>
      <c r="AP13" s="136">
        <v>0</v>
      </c>
    </row>
    <row r="14" spans="1:42" customFormat="1" ht="15.6" x14ac:dyDescent="0.3">
      <c r="A14" s="159" t="s">
        <v>49</v>
      </c>
      <c r="B14" s="191">
        <v>588</v>
      </c>
      <c r="C14" s="136">
        <v>0</v>
      </c>
      <c r="D14" s="136">
        <v>1</v>
      </c>
      <c r="E14" s="136">
        <v>8</v>
      </c>
      <c r="F14" s="136">
        <v>8</v>
      </c>
      <c r="G14" s="136">
        <v>10</v>
      </c>
      <c r="H14" s="136">
        <v>45</v>
      </c>
      <c r="I14" s="136">
        <v>0</v>
      </c>
      <c r="J14" s="136">
        <v>3</v>
      </c>
      <c r="K14" s="136">
        <v>1</v>
      </c>
      <c r="L14" s="136">
        <v>1</v>
      </c>
      <c r="M14" s="136">
        <v>4</v>
      </c>
      <c r="N14" s="136">
        <v>0</v>
      </c>
      <c r="O14" s="136">
        <v>2</v>
      </c>
      <c r="P14" s="136">
        <v>1</v>
      </c>
      <c r="Q14" s="136">
        <v>13</v>
      </c>
      <c r="R14" s="136">
        <v>3</v>
      </c>
      <c r="S14" s="136">
        <v>197</v>
      </c>
      <c r="T14" s="136">
        <v>44</v>
      </c>
      <c r="U14" s="136">
        <v>5</v>
      </c>
      <c r="V14" s="136">
        <v>1</v>
      </c>
      <c r="W14" s="136">
        <v>4</v>
      </c>
      <c r="X14" s="136">
        <v>0</v>
      </c>
      <c r="Y14" s="136">
        <v>7</v>
      </c>
      <c r="Z14" s="136">
        <v>0</v>
      </c>
      <c r="AA14" s="136">
        <v>0</v>
      </c>
      <c r="AB14" s="136">
        <v>0</v>
      </c>
      <c r="AC14" s="136">
        <v>74</v>
      </c>
      <c r="AD14" s="136">
        <v>0</v>
      </c>
      <c r="AE14" s="136">
        <v>9</v>
      </c>
      <c r="AF14" s="136">
        <v>1</v>
      </c>
      <c r="AG14" s="136">
        <v>54</v>
      </c>
      <c r="AH14" s="136">
        <v>33</v>
      </c>
      <c r="AI14" s="136">
        <v>0</v>
      </c>
      <c r="AJ14" s="136">
        <v>32</v>
      </c>
      <c r="AK14" s="136">
        <v>0</v>
      </c>
      <c r="AL14" s="136">
        <v>0</v>
      </c>
      <c r="AM14" s="136">
        <v>15</v>
      </c>
      <c r="AN14" s="136">
        <v>4</v>
      </c>
      <c r="AO14" s="136">
        <v>3</v>
      </c>
      <c r="AP14" s="136">
        <v>5</v>
      </c>
    </row>
    <row r="15" spans="1:42" customFormat="1" ht="15.6" x14ac:dyDescent="0.3">
      <c r="A15" s="159" t="s">
        <v>50</v>
      </c>
      <c r="B15" s="191">
        <v>237</v>
      </c>
      <c r="C15" s="136">
        <v>1</v>
      </c>
      <c r="D15" s="136">
        <v>0</v>
      </c>
      <c r="E15" s="136">
        <v>4</v>
      </c>
      <c r="F15" s="136">
        <v>1</v>
      </c>
      <c r="G15" s="136">
        <v>0</v>
      </c>
      <c r="H15" s="136">
        <v>14</v>
      </c>
      <c r="I15" s="136">
        <v>0</v>
      </c>
      <c r="J15" s="136">
        <v>0</v>
      </c>
      <c r="K15" s="136">
        <v>0</v>
      </c>
      <c r="L15" s="136">
        <v>0</v>
      </c>
      <c r="M15" s="136">
        <v>5</v>
      </c>
      <c r="N15" s="136">
        <v>0</v>
      </c>
      <c r="O15" s="136">
        <v>0</v>
      </c>
      <c r="P15" s="136">
        <v>0</v>
      </c>
      <c r="Q15" s="136">
        <v>3</v>
      </c>
      <c r="R15" s="136">
        <v>0</v>
      </c>
      <c r="S15" s="136">
        <v>111</v>
      </c>
      <c r="T15" s="136">
        <v>12</v>
      </c>
      <c r="U15" s="136">
        <v>1</v>
      </c>
      <c r="V15" s="136">
        <v>1</v>
      </c>
      <c r="W15" s="136">
        <v>2</v>
      </c>
      <c r="X15" s="136">
        <v>0</v>
      </c>
      <c r="Y15" s="136">
        <v>0</v>
      </c>
      <c r="Z15" s="136">
        <v>1</v>
      </c>
      <c r="AA15" s="136">
        <v>0</v>
      </c>
      <c r="AB15" s="136">
        <v>0</v>
      </c>
      <c r="AC15" s="136">
        <v>39</v>
      </c>
      <c r="AD15" s="136">
        <v>1</v>
      </c>
      <c r="AE15" s="136">
        <v>1</v>
      </c>
      <c r="AF15" s="136">
        <v>0</v>
      </c>
      <c r="AG15" s="136">
        <v>15</v>
      </c>
      <c r="AH15" s="136">
        <v>2</v>
      </c>
      <c r="AI15" s="136">
        <v>0</v>
      </c>
      <c r="AJ15" s="136">
        <v>12</v>
      </c>
      <c r="AK15" s="136">
        <v>0</v>
      </c>
      <c r="AL15" s="136">
        <v>0</v>
      </c>
      <c r="AM15" s="136">
        <v>1</v>
      </c>
      <c r="AN15" s="136">
        <v>2</v>
      </c>
      <c r="AO15" s="136">
        <v>3</v>
      </c>
      <c r="AP15" s="136">
        <v>5</v>
      </c>
    </row>
    <row r="16" spans="1:42" customFormat="1" ht="15.6" x14ac:dyDescent="0.3">
      <c r="A16" s="159" t="s">
        <v>51</v>
      </c>
      <c r="B16" s="191">
        <v>171</v>
      </c>
      <c r="C16" s="136">
        <v>0</v>
      </c>
      <c r="D16" s="136">
        <v>0</v>
      </c>
      <c r="E16" s="136">
        <v>0</v>
      </c>
      <c r="F16" s="136">
        <v>3</v>
      </c>
      <c r="G16" s="136">
        <v>1</v>
      </c>
      <c r="H16" s="136">
        <v>8</v>
      </c>
      <c r="I16" s="136">
        <v>0</v>
      </c>
      <c r="J16" s="136">
        <v>0</v>
      </c>
      <c r="K16" s="136">
        <v>1</v>
      </c>
      <c r="L16" s="136">
        <v>0</v>
      </c>
      <c r="M16" s="136">
        <v>0</v>
      </c>
      <c r="N16" s="136">
        <v>0</v>
      </c>
      <c r="O16" s="136">
        <v>0</v>
      </c>
      <c r="P16" s="136">
        <v>2</v>
      </c>
      <c r="Q16" s="136">
        <v>1</v>
      </c>
      <c r="R16" s="136">
        <v>1</v>
      </c>
      <c r="S16" s="136">
        <v>69</v>
      </c>
      <c r="T16" s="136">
        <v>13</v>
      </c>
      <c r="U16" s="136">
        <v>1</v>
      </c>
      <c r="V16" s="136">
        <v>0</v>
      </c>
      <c r="W16" s="136">
        <v>0</v>
      </c>
      <c r="X16" s="136">
        <v>0</v>
      </c>
      <c r="Y16" s="136">
        <v>1</v>
      </c>
      <c r="Z16" s="136">
        <v>1</v>
      </c>
      <c r="AA16" s="136">
        <v>0</v>
      </c>
      <c r="AB16" s="136">
        <v>0</v>
      </c>
      <c r="AC16" s="136">
        <v>29</v>
      </c>
      <c r="AD16" s="136">
        <v>0</v>
      </c>
      <c r="AE16" s="136">
        <v>1</v>
      </c>
      <c r="AF16" s="136">
        <v>0</v>
      </c>
      <c r="AG16" s="136">
        <v>7</v>
      </c>
      <c r="AH16" s="136">
        <v>8</v>
      </c>
      <c r="AI16" s="136">
        <v>0</v>
      </c>
      <c r="AJ16" s="136">
        <v>10</v>
      </c>
      <c r="AK16" s="136">
        <v>0</v>
      </c>
      <c r="AL16" s="136">
        <v>1</v>
      </c>
      <c r="AM16" s="136">
        <v>7</v>
      </c>
      <c r="AN16" s="136">
        <v>1</v>
      </c>
      <c r="AO16" s="136">
        <v>2</v>
      </c>
      <c r="AP16" s="136">
        <v>3</v>
      </c>
    </row>
    <row r="17" spans="1:42" customFormat="1" ht="15.6" x14ac:dyDescent="0.3">
      <c r="A17" s="159" t="s">
        <v>52</v>
      </c>
      <c r="B17" s="191">
        <v>478</v>
      </c>
      <c r="C17" s="136">
        <v>0</v>
      </c>
      <c r="D17" s="136">
        <v>28</v>
      </c>
      <c r="E17" s="136">
        <v>9</v>
      </c>
      <c r="F17" s="136">
        <v>7</v>
      </c>
      <c r="G17" s="136">
        <v>2</v>
      </c>
      <c r="H17" s="136">
        <v>21</v>
      </c>
      <c r="I17" s="136">
        <v>0</v>
      </c>
      <c r="J17" s="136">
        <v>8</v>
      </c>
      <c r="K17" s="136">
        <v>2</v>
      </c>
      <c r="L17" s="136">
        <v>0</v>
      </c>
      <c r="M17" s="136">
        <v>2</v>
      </c>
      <c r="N17" s="136">
        <v>1</v>
      </c>
      <c r="O17" s="136">
        <v>9</v>
      </c>
      <c r="P17" s="136">
        <v>5</v>
      </c>
      <c r="Q17" s="136">
        <v>3</v>
      </c>
      <c r="R17" s="136">
        <v>0</v>
      </c>
      <c r="S17" s="136">
        <v>45</v>
      </c>
      <c r="T17" s="136">
        <v>20</v>
      </c>
      <c r="U17" s="136">
        <v>5</v>
      </c>
      <c r="V17" s="136">
        <v>0</v>
      </c>
      <c r="W17" s="136">
        <v>1</v>
      </c>
      <c r="X17" s="136">
        <v>1</v>
      </c>
      <c r="Y17" s="136">
        <v>3</v>
      </c>
      <c r="Z17" s="136">
        <v>5</v>
      </c>
      <c r="AA17" s="136">
        <v>2</v>
      </c>
      <c r="AB17" s="136">
        <v>4</v>
      </c>
      <c r="AC17" s="136">
        <v>30</v>
      </c>
      <c r="AD17" s="136">
        <v>2</v>
      </c>
      <c r="AE17" s="136">
        <v>5</v>
      </c>
      <c r="AF17" s="136">
        <v>0</v>
      </c>
      <c r="AG17" s="136">
        <v>20</v>
      </c>
      <c r="AH17" s="136">
        <v>134</v>
      </c>
      <c r="AI17" s="136">
        <v>12</v>
      </c>
      <c r="AJ17" s="136">
        <v>12</v>
      </c>
      <c r="AK17" s="136">
        <v>0</v>
      </c>
      <c r="AL17" s="136">
        <v>10</v>
      </c>
      <c r="AM17" s="136">
        <v>18</v>
      </c>
      <c r="AN17" s="136">
        <v>35</v>
      </c>
      <c r="AO17" s="136">
        <v>10</v>
      </c>
      <c r="AP17" s="136">
        <v>7</v>
      </c>
    </row>
    <row r="18" spans="1:42" customFormat="1" ht="15.6" x14ac:dyDescent="0.3">
      <c r="A18" s="159" t="s">
        <v>53</v>
      </c>
      <c r="B18" s="191">
        <v>260</v>
      </c>
      <c r="C18" s="136">
        <v>0</v>
      </c>
      <c r="D18" s="136">
        <v>1</v>
      </c>
      <c r="E18" s="136">
        <v>1</v>
      </c>
      <c r="F18" s="136">
        <v>1</v>
      </c>
      <c r="G18" s="136">
        <v>3</v>
      </c>
      <c r="H18" s="136">
        <v>13</v>
      </c>
      <c r="I18" s="136">
        <v>0</v>
      </c>
      <c r="J18" s="136">
        <v>0</v>
      </c>
      <c r="K18" s="136">
        <v>0</v>
      </c>
      <c r="L18" s="136">
        <v>0</v>
      </c>
      <c r="M18" s="136">
        <v>0</v>
      </c>
      <c r="N18" s="136">
        <v>0</v>
      </c>
      <c r="O18" s="136">
        <v>0</v>
      </c>
      <c r="P18" s="136">
        <v>0</v>
      </c>
      <c r="Q18" s="136">
        <v>0</v>
      </c>
      <c r="R18" s="136">
        <v>2</v>
      </c>
      <c r="S18" s="136">
        <v>145</v>
      </c>
      <c r="T18" s="136">
        <v>14</v>
      </c>
      <c r="U18" s="136">
        <v>0</v>
      </c>
      <c r="V18" s="136">
        <v>2</v>
      </c>
      <c r="W18" s="136">
        <v>1</v>
      </c>
      <c r="X18" s="136">
        <v>0</v>
      </c>
      <c r="Y18" s="136">
        <v>9</v>
      </c>
      <c r="Z18" s="136">
        <v>0</v>
      </c>
      <c r="AA18" s="136">
        <v>0</v>
      </c>
      <c r="AB18" s="136">
        <v>0</v>
      </c>
      <c r="AC18" s="136">
        <v>16</v>
      </c>
      <c r="AD18" s="136">
        <v>0</v>
      </c>
      <c r="AE18" s="136">
        <v>2</v>
      </c>
      <c r="AF18" s="136">
        <v>0</v>
      </c>
      <c r="AG18" s="136">
        <v>25</v>
      </c>
      <c r="AH18" s="136">
        <v>10</v>
      </c>
      <c r="AI18" s="136">
        <v>0</v>
      </c>
      <c r="AJ18" s="136">
        <v>4</v>
      </c>
      <c r="AK18" s="136">
        <v>0</v>
      </c>
      <c r="AL18" s="136">
        <v>0</v>
      </c>
      <c r="AM18" s="136">
        <v>9</v>
      </c>
      <c r="AN18" s="136">
        <v>0</v>
      </c>
      <c r="AO18" s="136">
        <v>0</v>
      </c>
      <c r="AP18" s="136">
        <v>2</v>
      </c>
    </row>
    <row r="19" spans="1:42" customFormat="1" ht="15.6" x14ac:dyDescent="0.3">
      <c r="A19" s="159" t="s">
        <v>54</v>
      </c>
      <c r="B19" s="191">
        <v>120</v>
      </c>
      <c r="C19" s="136">
        <v>0</v>
      </c>
      <c r="D19" s="136">
        <v>0</v>
      </c>
      <c r="E19" s="136">
        <v>2</v>
      </c>
      <c r="F19" s="136">
        <v>0</v>
      </c>
      <c r="G19" s="136">
        <v>1</v>
      </c>
      <c r="H19" s="136">
        <v>5</v>
      </c>
      <c r="I19" s="136">
        <v>0</v>
      </c>
      <c r="J19" s="136">
        <v>1</v>
      </c>
      <c r="K19" s="136">
        <v>0</v>
      </c>
      <c r="L19" s="136">
        <v>0</v>
      </c>
      <c r="M19" s="136">
        <v>0</v>
      </c>
      <c r="N19" s="136">
        <v>0</v>
      </c>
      <c r="O19" s="136">
        <v>3</v>
      </c>
      <c r="P19" s="136">
        <v>0</v>
      </c>
      <c r="Q19" s="136">
        <v>4</v>
      </c>
      <c r="R19" s="136">
        <v>2</v>
      </c>
      <c r="S19" s="136">
        <v>56</v>
      </c>
      <c r="T19" s="136">
        <v>10</v>
      </c>
      <c r="U19" s="136">
        <v>3</v>
      </c>
      <c r="V19" s="136">
        <v>0</v>
      </c>
      <c r="W19" s="136">
        <v>1</v>
      </c>
      <c r="X19" s="136">
        <v>0</v>
      </c>
      <c r="Y19" s="136">
        <v>0</v>
      </c>
      <c r="Z19" s="136">
        <v>0</v>
      </c>
      <c r="AA19" s="136">
        <v>2</v>
      </c>
      <c r="AB19" s="136">
        <v>0</v>
      </c>
      <c r="AC19" s="136">
        <v>9</v>
      </c>
      <c r="AD19" s="136">
        <v>0</v>
      </c>
      <c r="AE19" s="136">
        <v>0</v>
      </c>
      <c r="AF19" s="136">
        <v>0</v>
      </c>
      <c r="AG19" s="136">
        <v>6</v>
      </c>
      <c r="AH19" s="136">
        <v>8</v>
      </c>
      <c r="AI19" s="136">
        <v>0</v>
      </c>
      <c r="AJ19" s="136">
        <v>2</v>
      </c>
      <c r="AK19" s="136">
        <v>0</v>
      </c>
      <c r="AL19" s="136">
        <v>0</v>
      </c>
      <c r="AM19" s="136">
        <v>0</v>
      </c>
      <c r="AN19" s="136">
        <v>1</v>
      </c>
      <c r="AO19" s="136">
        <v>4</v>
      </c>
      <c r="AP19" s="136">
        <v>0</v>
      </c>
    </row>
    <row r="20" spans="1:42" customFormat="1" ht="15.6" x14ac:dyDescent="0.3">
      <c r="A20" s="159" t="s">
        <v>55</v>
      </c>
      <c r="B20" s="191">
        <v>88</v>
      </c>
      <c r="C20" s="136">
        <v>1</v>
      </c>
      <c r="D20" s="136">
        <v>0</v>
      </c>
      <c r="E20" s="136">
        <v>3</v>
      </c>
      <c r="F20" s="136">
        <v>0</v>
      </c>
      <c r="G20" s="136">
        <v>0</v>
      </c>
      <c r="H20" s="136">
        <v>5</v>
      </c>
      <c r="I20" s="136">
        <v>0</v>
      </c>
      <c r="J20" s="136">
        <v>0</v>
      </c>
      <c r="K20" s="136">
        <v>0</v>
      </c>
      <c r="L20" s="136">
        <v>1</v>
      </c>
      <c r="M20" s="136">
        <v>0</v>
      </c>
      <c r="N20" s="136">
        <v>0</v>
      </c>
      <c r="O20" s="136">
        <v>1</v>
      </c>
      <c r="P20" s="136">
        <v>0</v>
      </c>
      <c r="Q20" s="136">
        <v>1</v>
      </c>
      <c r="R20" s="136">
        <v>0</v>
      </c>
      <c r="S20" s="136">
        <v>32</v>
      </c>
      <c r="T20" s="136">
        <v>3</v>
      </c>
      <c r="U20" s="136">
        <v>0</v>
      </c>
      <c r="V20" s="136">
        <v>0</v>
      </c>
      <c r="W20" s="136">
        <v>2</v>
      </c>
      <c r="X20" s="136">
        <v>0</v>
      </c>
      <c r="Y20" s="136">
        <v>0</v>
      </c>
      <c r="Z20" s="136">
        <v>0</v>
      </c>
      <c r="AA20" s="136">
        <v>0</v>
      </c>
      <c r="AB20" s="136">
        <v>0</v>
      </c>
      <c r="AC20" s="136">
        <v>8</v>
      </c>
      <c r="AD20" s="136">
        <v>1</v>
      </c>
      <c r="AE20" s="136">
        <v>0</v>
      </c>
      <c r="AF20" s="136">
        <v>0</v>
      </c>
      <c r="AG20" s="136">
        <v>7</v>
      </c>
      <c r="AH20" s="136">
        <v>11</v>
      </c>
      <c r="AI20" s="136">
        <v>0</v>
      </c>
      <c r="AJ20" s="136">
        <v>5</v>
      </c>
      <c r="AK20" s="136">
        <v>1</v>
      </c>
      <c r="AL20" s="136">
        <v>0</v>
      </c>
      <c r="AM20" s="136">
        <v>2</v>
      </c>
      <c r="AN20" s="136">
        <v>0</v>
      </c>
      <c r="AO20" s="136">
        <v>3</v>
      </c>
      <c r="AP20" s="136">
        <v>1</v>
      </c>
    </row>
    <row r="21" spans="1:42" customFormat="1" ht="15.6" x14ac:dyDescent="0.3">
      <c r="A21" s="159" t="s">
        <v>56</v>
      </c>
      <c r="B21" s="191">
        <v>72</v>
      </c>
      <c r="C21" s="136">
        <v>0</v>
      </c>
      <c r="D21" s="136">
        <v>1</v>
      </c>
      <c r="E21" s="136">
        <v>0</v>
      </c>
      <c r="F21" s="136">
        <v>0</v>
      </c>
      <c r="G21" s="136">
        <v>1</v>
      </c>
      <c r="H21" s="136">
        <v>7</v>
      </c>
      <c r="I21" s="136">
        <v>0</v>
      </c>
      <c r="J21" s="136">
        <v>1</v>
      </c>
      <c r="K21" s="136">
        <v>0</v>
      </c>
      <c r="L21" s="136">
        <v>0</v>
      </c>
      <c r="M21" s="136">
        <v>0</v>
      </c>
      <c r="N21" s="136">
        <v>0</v>
      </c>
      <c r="O21" s="136">
        <v>1</v>
      </c>
      <c r="P21" s="136">
        <v>0</v>
      </c>
      <c r="Q21" s="136">
        <v>0</v>
      </c>
      <c r="R21" s="136">
        <v>0</v>
      </c>
      <c r="S21" s="136">
        <v>16</v>
      </c>
      <c r="T21" s="136">
        <v>4</v>
      </c>
      <c r="U21" s="136">
        <v>0</v>
      </c>
      <c r="V21" s="136">
        <v>0</v>
      </c>
      <c r="W21" s="136">
        <v>2</v>
      </c>
      <c r="X21" s="136">
        <v>0</v>
      </c>
      <c r="Y21" s="136">
        <v>1</v>
      </c>
      <c r="Z21" s="136">
        <v>0</v>
      </c>
      <c r="AA21" s="136">
        <v>0</v>
      </c>
      <c r="AB21" s="136">
        <v>0</v>
      </c>
      <c r="AC21" s="136">
        <v>7</v>
      </c>
      <c r="AD21" s="136">
        <v>0</v>
      </c>
      <c r="AE21" s="136">
        <v>1</v>
      </c>
      <c r="AF21" s="136">
        <v>0</v>
      </c>
      <c r="AG21" s="136">
        <v>8</v>
      </c>
      <c r="AH21" s="136">
        <v>6</v>
      </c>
      <c r="AI21" s="136">
        <v>0</v>
      </c>
      <c r="AJ21" s="136">
        <v>9</v>
      </c>
      <c r="AK21" s="136">
        <v>0</v>
      </c>
      <c r="AL21" s="136">
        <v>0</v>
      </c>
      <c r="AM21" s="136">
        <v>5</v>
      </c>
      <c r="AN21" s="136">
        <v>1</v>
      </c>
      <c r="AO21" s="136">
        <v>0</v>
      </c>
      <c r="AP21" s="136">
        <v>1</v>
      </c>
    </row>
    <row r="22" spans="1:42" customFormat="1" ht="15.6" x14ac:dyDescent="0.3">
      <c r="A22" s="159" t="s">
        <v>57</v>
      </c>
      <c r="B22" s="191">
        <v>66</v>
      </c>
      <c r="C22" s="136">
        <v>0</v>
      </c>
      <c r="D22" s="136">
        <v>0</v>
      </c>
      <c r="E22" s="136">
        <v>1</v>
      </c>
      <c r="F22" s="136">
        <v>0</v>
      </c>
      <c r="G22" s="136">
        <v>0</v>
      </c>
      <c r="H22" s="136">
        <v>0</v>
      </c>
      <c r="I22" s="136">
        <v>0</v>
      </c>
      <c r="J22" s="136">
        <v>0</v>
      </c>
      <c r="K22" s="136">
        <v>0</v>
      </c>
      <c r="L22" s="136">
        <v>0</v>
      </c>
      <c r="M22" s="136">
        <v>0</v>
      </c>
      <c r="N22" s="136">
        <v>0</v>
      </c>
      <c r="O22" s="136">
        <v>2</v>
      </c>
      <c r="P22" s="136">
        <v>1</v>
      </c>
      <c r="Q22" s="136">
        <v>1</v>
      </c>
      <c r="R22" s="136">
        <v>1</v>
      </c>
      <c r="S22" s="136">
        <v>21</v>
      </c>
      <c r="T22" s="136">
        <v>1</v>
      </c>
      <c r="U22" s="136">
        <v>0</v>
      </c>
      <c r="V22" s="136">
        <v>0</v>
      </c>
      <c r="W22" s="136">
        <v>0</v>
      </c>
      <c r="X22" s="136">
        <v>0</v>
      </c>
      <c r="Y22" s="136">
        <v>1</v>
      </c>
      <c r="Z22" s="136">
        <v>0</v>
      </c>
      <c r="AA22" s="136">
        <v>0</v>
      </c>
      <c r="AB22" s="136">
        <v>0</v>
      </c>
      <c r="AC22" s="136">
        <v>12</v>
      </c>
      <c r="AD22" s="136">
        <v>0</v>
      </c>
      <c r="AE22" s="136">
        <v>4</v>
      </c>
      <c r="AF22" s="136">
        <v>0</v>
      </c>
      <c r="AG22" s="136">
        <v>5</v>
      </c>
      <c r="AH22" s="136">
        <v>8</v>
      </c>
      <c r="AI22" s="136">
        <v>1</v>
      </c>
      <c r="AJ22" s="136">
        <v>6</v>
      </c>
      <c r="AK22" s="136">
        <v>0</v>
      </c>
      <c r="AL22" s="136">
        <v>0</v>
      </c>
      <c r="AM22" s="136">
        <v>1</v>
      </c>
      <c r="AN22" s="136">
        <v>0</v>
      </c>
      <c r="AO22" s="136">
        <v>0</v>
      </c>
      <c r="AP22" s="136">
        <v>0</v>
      </c>
    </row>
    <row r="23" spans="1:42" customFormat="1" ht="15.6" x14ac:dyDescent="0.3">
      <c r="A23" s="159" t="s">
        <v>58</v>
      </c>
      <c r="B23" s="191">
        <v>81</v>
      </c>
      <c r="C23" s="136">
        <v>0</v>
      </c>
      <c r="D23" s="136">
        <v>0</v>
      </c>
      <c r="E23" s="136">
        <v>1</v>
      </c>
      <c r="F23" s="136">
        <v>1</v>
      </c>
      <c r="G23" s="136">
        <v>1</v>
      </c>
      <c r="H23" s="136">
        <v>1</v>
      </c>
      <c r="I23" s="136">
        <v>0</v>
      </c>
      <c r="J23" s="136">
        <v>0</v>
      </c>
      <c r="K23" s="136">
        <v>0</v>
      </c>
      <c r="L23" s="136">
        <v>0</v>
      </c>
      <c r="M23" s="136">
        <v>0</v>
      </c>
      <c r="N23" s="136">
        <v>0</v>
      </c>
      <c r="O23" s="136">
        <v>0</v>
      </c>
      <c r="P23" s="136">
        <v>0</v>
      </c>
      <c r="Q23" s="136">
        <v>2</v>
      </c>
      <c r="R23" s="136">
        <v>0</v>
      </c>
      <c r="S23" s="136">
        <v>30</v>
      </c>
      <c r="T23" s="136">
        <v>5</v>
      </c>
      <c r="U23" s="136">
        <v>0</v>
      </c>
      <c r="V23" s="136">
        <v>0</v>
      </c>
      <c r="W23" s="136">
        <v>0</v>
      </c>
      <c r="X23" s="136">
        <v>0</v>
      </c>
      <c r="Y23" s="136">
        <v>0</v>
      </c>
      <c r="Z23" s="136">
        <v>0</v>
      </c>
      <c r="AA23" s="136">
        <v>0</v>
      </c>
      <c r="AB23" s="136">
        <v>0</v>
      </c>
      <c r="AC23" s="136">
        <v>12</v>
      </c>
      <c r="AD23" s="136">
        <v>0</v>
      </c>
      <c r="AE23" s="136">
        <v>0</v>
      </c>
      <c r="AF23" s="136">
        <v>0</v>
      </c>
      <c r="AG23" s="136">
        <v>6</v>
      </c>
      <c r="AH23" s="136">
        <v>6</v>
      </c>
      <c r="AI23" s="136">
        <v>3</v>
      </c>
      <c r="AJ23" s="136">
        <v>6</v>
      </c>
      <c r="AK23" s="136">
        <v>0</v>
      </c>
      <c r="AL23" s="136">
        <v>0</v>
      </c>
      <c r="AM23" s="136">
        <v>2</v>
      </c>
      <c r="AN23" s="136">
        <v>0</v>
      </c>
      <c r="AO23" s="136">
        <v>1</v>
      </c>
      <c r="AP23" s="136">
        <v>4</v>
      </c>
    </row>
    <row r="24" spans="1:42" customFormat="1" ht="15.6" x14ac:dyDescent="0.3">
      <c r="A24" s="159" t="s">
        <v>59</v>
      </c>
      <c r="B24" s="191">
        <v>35</v>
      </c>
      <c r="C24" s="136">
        <v>0</v>
      </c>
      <c r="D24" s="136">
        <v>0</v>
      </c>
      <c r="E24" s="136">
        <v>0</v>
      </c>
      <c r="F24" s="136">
        <v>0</v>
      </c>
      <c r="G24" s="136">
        <v>0</v>
      </c>
      <c r="H24" s="136">
        <v>2</v>
      </c>
      <c r="I24" s="136">
        <v>0</v>
      </c>
      <c r="J24" s="136">
        <v>0</v>
      </c>
      <c r="K24" s="136">
        <v>0</v>
      </c>
      <c r="L24" s="136">
        <v>0</v>
      </c>
      <c r="M24" s="136">
        <v>0</v>
      </c>
      <c r="N24" s="136">
        <v>0</v>
      </c>
      <c r="O24" s="136">
        <v>0</v>
      </c>
      <c r="P24" s="136">
        <v>0</v>
      </c>
      <c r="Q24" s="136">
        <v>3</v>
      </c>
      <c r="R24" s="136">
        <v>1</v>
      </c>
      <c r="S24" s="136">
        <v>14</v>
      </c>
      <c r="T24" s="136">
        <v>1</v>
      </c>
      <c r="U24" s="136">
        <v>0</v>
      </c>
      <c r="V24" s="136">
        <v>0</v>
      </c>
      <c r="W24" s="136">
        <v>0</v>
      </c>
      <c r="X24" s="136">
        <v>0</v>
      </c>
      <c r="Y24" s="136">
        <v>0</v>
      </c>
      <c r="Z24" s="136">
        <v>0</v>
      </c>
      <c r="AA24" s="136">
        <v>0</v>
      </c>
      <c r="AB24" s="136">
        <v>0</v>
      </c>
      <c r="AC24" s="136">
        <v>1</v>
      </c>
      <c r="AD24" s="136">
        <v>0</v>
      </c>
      <c r="AE24" s="136">
        <v>0</v>
      </c>
      <c r="AF24" s="136">
        <v>0</v>
      </c>
      <c r="AG24" s="136">
        <v>1</v>
      </c>
      <c r="AH24" s="136">
        <v>4</v>
      </c>
      <c r="AI24" s="136">
        <v>0</v>
      </c>
      <c r="AJ24" s="136">
        <v>3</v>
      </c>
      <c r="AK24" s="136">
        <v>0</v>
      </c>
      <c r="AL24" s="136">
        <v>0</v>
      </c>
      <c r="AM24" s="136">
        <v>2</v>
      </c>
      <c r="AN24" s="136">
        <v>0</v>
      </c>
      <c r="AO24" s="136">
        <v>2</v>
      </c>
      <c r="AP24" s="136">
        <v>1</v>
      </c>
    </row>
    <row r="25" spans="1:42" customFormat="1" ht="15.6" x14ac:dyDescent="0.3">
      <c r="A25" s="159" t="s">
        <v>60</v>
      </c>
      <c r="B25" s="191">
        <v>130</v>
      </c>
      <c r="C25" s="136">
        <v>0</v>
      </c>
      <c r="D25" s="136">
        <v>0</v>
      </c>
      <c r="E25" s="136">
        <v>1</v>
      </c>
      <c r="F25" s="136">
        <v>1</v>
      </c>
      <c r="G25" s="136">
        <v>1</v>
      </c>
      <c r="H25" s="136">
        <v>8</v>
      </c>
      <c r="I25" s="136">
        <v>1</v>
      </c>
      <c r="J25" s="136">
        <v>0</v>
      </c>
      <c r="K25" s="136">
        <v>0</v>
      </c>
      <c r="L25" s="136">
        <v>0</v>
      </c>
      <c r="M25" s="136">
        <v>1</v>
      </c>
      <c r="N25" s="136">
        <v>0</v>
      </c>
      <c r="O25" s="136">
        <v>0</v>
      </c>
      <c r="P25" s="136">
        <v>0</v>
      </c>
      <c r="Q25" s="136">
        <v>5</v>
      </c>
      <c r="R25" s="136">
        <v>1</v>
      </c>
      <c r="S25" s="136">
        <v>55</v>
      </c>
      <c r="T25" s="136">
        <v>6</v>
      </c>
      <c r="U25" s="136">
        <v>0</v>
      </c>
      <c r="V25" s="136">
        <v>0</v>
      </c>
      <c r="W25" s="136">
        <v>0</v>
      </c>
      <c r="X25" s="136">
        <v>0</v>
      </c>
      <c r="Y25" s="136">
        <v>1</v>
      </c>
      <c r="Z25" s="136">
        <v>0</v>
      </c>
      <c r="AA25" s="136">
        <v>0</v>
      </c>
      <c r="AB25" s="136">
        <v>0</v>
      </c>
      <c r="AC25" s="136">
        <v>22</v>
      </c>
      <c r="AD25" s="136">
        <v>0</v>
      </c>
      <c r="AE25" s="136">
        <v>1</v>
      </c>
      <c r="AF25" s="136">
        <v>0</v>
      </c>
      <c r="AG25" s="136">
        <v>9</v>
      </c>
      <c r="AH25" s="136">
        <v>4</v>
      </c>
      <c r="AI25" s="136">
        <v>0</v>
      </c>
      <c r="AJ25" s="136">
        <v>5</v>
      </c>
      <c r="AK25" s="136">
        <v>2</v>
      </c>
      <c r="AL25" s="136">
        <v>1</v>
      </c>
      <c r="AM25" s="136">
        <v>1</v>
      </c>
      <c r="AN25" s="136">
        <v>1</v>
      </c>
      <c r="AO25" s="136">
        <v>0</v>
      </c>
      <c r="AP25" s="136">
        <v>3</v>
      </c>
    </row>
    <row r="26" spans="1:42" customFormat="1" ht="15.6" x14ac:dyDescent="0.3">
      <c r="A26" s="159" t="s">
        <v>61</v>
      </c>
      <c r="B26" s="191">
        <v>140</v>
      </c>
      <c r="C26" s="136">
        <v>0</v>
      </c>
      <c r="D26" s="136">
        <v>0</v>
      </c>
      <c r="E26" s="136">
        <v>1</v>
      </c>
      <c r="F26" s="136">
        <v>0</v>
      </c>
      <c r="G26" s="136">
        <v>0</v>
      </c>
      <c r="H26" s="136">
        <v>11</v>
      </c>
      <c r="I26" s="136">
        <v>0</v>
      </c>
      <c r="J26" s="136">
        <v>0</v>
      </c>
      <c r="K26" s="136">
        <v>0</v>
      </c>
      <c r="L26" s="136">
        <v>0</v>
      </c>
      <c r="M26" s="136">
        <v>0</v>
      </c>
      <c r="N26" s="136">
        <v>0</v>
      </c>
      <c r="O26" s="136">
        <v>0</v>
      </c>
      <c r="P26" s="136">
        <v>0</v>
      </c>
      <c r="Q26" s="136">
        <v>1</v>
      </c>
      <c r="R26" s="136">
        <v>0</v>
      </c>
      <c r="S26" s="136">
        <v>96</v>
      </c>
      <c r="T26" s="136">
        <v>2</v>
      </c>
      <c r="U26" s="136">
        <v>0</v>
      </c>
      <c r="V26" s="136">
        <v>0</v>
      </c>
      <c r="W26" s="136">
        <v>0</v>
      </c>
      <c r="X26" s="136">
        <v>0</v>
      </c>
      <c r="Y26" s="136">
        <v>0</v>
      </c>
      <c r="Z26" s="136">
        <v>0</v>
      </c>
      <c r="AA26" s="136">
        <v>0</v>
      </c>
      <c r="AB26" s="136">
        <v>0</v>
      </c>
      <c r="AC26" s="136">
        <v>9</v>
      </c>
      <c r="AD26" s="136">
        <v>1</v>
      </c>
      <c r="AE26" s="136">
        <v>0</v>
      </c>
      <c r="AF26" s="136">
        <v>0</v>
      </c>
      <c r="AG26" s="136">
        <v>9</v>
      </c>
      <c r="AH26" s="136">
        <v>4</v>
      </c>
      <c r="AI26" s="136">
        <v>0</v>
      </c>
      <c r="AJ26" s="136">
        <v>2</v>
      </c>
      <c r="AK26" s="136">
        <v>0</v>
      </c>
      <c r="AL26" s="136">
        <v>0</v>
      </c>
      <c r="AM26" s="136">
        <v>4</v>
      </c>
      <c r="AN26" s="136">
        <v>0</v>
      </c>
      <c r="AO26" s="136">
        <v>0</v>
      </c>
      <c r="AP26" s="136">
        <v>0</v>
      </c>
    </row>
    <row r="27" spans="1:42" customFormat="1" ht="15.6" x14ac:dyDescent="0.3">
      <c r="A27" s="159" t="s">
        <v>62</v>
      </c>
      <c r="B27" s="191">
        <v>143</v>
      </c>
      <c r="C27" s="136">
        <v>0</v>
      </c>
      <c r="D27" s="136">
        <v>1</v>
      </c>
      <c r="E27" s="136">
        <v>0</v>
      </c>
      <c r="F27" s="136">
        <v>0</v>
      </c>
      <c r="G27" s="136">
        <v>2</v>
      </c>
      <c r="H27" s="136">
        <v>4</v>
      </c>
      <c r="I27" s="136">
        <v>0</v>
      </c>
      <c r="J27" s="136">
        <v>1</v>
      </c>
      <c r="K27" s="136">
        <v>0</v>
      </c>
      <c r="L27" s="136">
        <v>0</v>
      </c>
      <c r="M27" s="136">
        <v>0</v>
      </c>
      <c r="N27" s="136">
        <v>0</v>
      </c>
      <c r="O27" s="136">
        <v>0</v>
      </c>
      <c r="P27" s="136">
        <v>2</v>
      </c>
      <c r="Q27" s="136">
        <v>0</v>
      </c>
      <c r="R27" s="136">
        <v>1</v>
      </c>
      <c r="S27" s="136">
        <v>62</v>
      </c>
      <c r="T27" s="136">
        <v>8</v>
      </c>
      <c r="U27" s="136">
        <v>0</v>
      </c>
      <c r="V27" s="136">
        <v>0</v>
      </c>
      <c r="W27" s="136">
        <v>1</v>
      </c>
      <c r="X27" s="136">
        <v>0</v>
      </c>
      <c r="Y27" s="136">
        <v>1</v>
      </c>
      <c r="Z27" s="136">
        <v>0</v>
      </c>
      <c r="AA27" s="136">
        <v>0</v>
      </c>
      <c r="AB27" s="136">
        <v>0</v>
      </c>
      <c r="AC27" s="136">
        <v>14</v>
      </c>
      <c r="AD27" s="136">
        <v>1</v>
      </c>
      <c r="AE27" s="136">
        <v>1</v>
      </c>
      <c r="AF27" s="136">
        <v>0</v>
      </c>
      <c r="AG27" s="136">
        <v>18</v>
      </c>
      <c r="AH27" s="136">
        <v>8</v>
      </c>
      <c r="AI27" s="136">
        <v>2</v>
      </c>
      <c r="AJ27" s="136">
        <v>10</v>
      </c>
      <c r="AK27" s="136">
        <v>0</v>
      </c>
      <c r="AL27" s="136">
        <v>0</v>
      </c>
      <c r="AM27" s="136">
        <v>5</v>
      </c>
      <c r="AN27" s="136">
        <v>0</v>
      </c>
      <c r="AO27" s="136">
        <v>0</v>
      </c>
      <c r="AP27" s="136">
        <v>1</v>
      </c>
    </row>
    <row r="28" spans="1:42" customFormat="1" ht="15.6" x14ac:dyDescent="0.3">
      <c r="A28" s="159" t="s">
        <v>63</v>
      </c>
      <c r="B28" s="191">
        <v>109</v>
      </c>
      <c r="C28" s="136">
        <v>0</v>
      </c>
      <c r="D28" s="136">
        <v>0</v>
      </c>
      <c r="E28" s="136">
        <v>0</v>
      </c>
      <c r="F28" s="136">
        <v>0</v>
      </c>
      <c r="G28" s="136">
        <v>3</v>
      </c>
      <c r="H28" s="136">
        <v>8</v>
      </c>
      <c r="I28" s="136">
        <v>0</v>
      </c>
      <c r="J28" s="136">
        <v>0</v>
      </c>
      <c r="K28" s="136">
        <v>1</v>
      </c>
      <c r="L28" s="136">
        <v>0</v>
      </c>
      <c r="M28" s="136">
        <v>0</v>
      </c>
      <c r="N28" s="136">
        <v>0</v>
      </c>
      <c r="O28" s="136">
        <v>0</v>
      </c>
      <c r="P28" s="136">
        <v>1</v>
      </c>
      <c r="Q28" s="136">
        <v>0</v>
      </c>
      <c r="R28" s="136">
        <v>0</v>
      </c>
      <c r="S28" s="136">
        <v>48</v>
      </c>
      <c r="T28" s="136">
        <v>4</v>
      </c>
      <c r="U28" s="136">
        <v>1</v>
      </c>
      <c r="V28" s="136">
        <v>1</v>
      </c>
      <c r="W28" s="136">
        <v>0</v>
      </c>
      <c r="X28" s="136">
        <v>0</v>
      </c>
      <c r="Y28" s="136">
        <v>1</v>
      </c>
      <c r="Z28" s="136">
        <v>1</v>
      </c>
      <c r="AA28" s="136">
        <v>2</v>
      </c>
      <c r="AB28" s="136">
        <v>0</v>
      </c>
      <c r="AC28" s="136">
        <v>11</v>
      </c>
      <c r="AD28" s="136">
        <v>0</v>
      </c>
      <c r="AE28" s="136">
        <v>1</v>
      </c>
      <c r="AF28" s="136">
        <v>0</v>
      </c>
      <c r="AG28" s="136">
        <v>8</v>
      </c>
      <c r="AH28" s="136">
        <v>4</v>
      </c>
      <c r="AI28" s="136">
        <v>0</v>
      </c>
      <c r="AJ28" s="136">
        <v>6</v>
      </c>
      <c r="AK28" s="136">
        <v>0</v>
      </c>
      <c r="AL28" s="136">
        <v>1</v>
      </c>
      <c r="AM28" s="136">
        <v>4</v>
      </c>
      <c r="AN28" s="136">
        <v>1</v>
      </c>
      <c r="AO28" s="136">
        <v>0</v>
      </c>
      <c r="AP28" s="136">
        <v>2</v>
      </c>
    </row>
    <row r="29" spans="1:42" customFormat="1" ht="15.6" x14ac:dyDescent="0.3">
      <c r="A29" s="159" t="s">
        <v>64</v>
      </c>
      <c r="B29" s="191">
        <v>29</v>
      </c>
      <c r="C29" s="136">
        <v>0</v>
      </c>
      <c r="D29" s="136">
        <v>0</v>
      </c>
      <c r="E29" s="136">
        <v>2</v>
      </c>
      <c r="F29" s="136">
        <v>0</v>
      </c>
      <c r="G29" s="136">
        <v>0</v>
      </c>
      <c r="H29" s="136">
        <v>2</v>
      </c>
      <c r="I29" s="136">
        <v>0</v>
      </c>
      <c r="J29" s="136">
        <v>0</v>
      </c>
      <c r="K29" s="136">
        <v>0</v>
      </c>
      <c r="L29" s="136">
        <v>0</v>
      </c>
      <c r="M29" s="136">
        <v>0</v>
      </c>
      <c r="N29" s="136">
        <v>0</v>
      </c>
      <c r="O29" s="136">
        <v>0</v>
      </c>
      <c r="P29" s="136">
        <v>0</v>
      </c>
      <c r="Q29" s="136">
        <v>0</v>
      </c>
      <c r="R29" s="136">
        <v>0</v>
      </c>
      <c r="S29" s="136">
        <v>5</v>
      </c>
      <c r="T29" s="136">
        <v>2</v>
      </c>
      <c r="U29" s="136">
        <v>0</v>
      </c>
      <c r="V29" s="136">
        <v>0</v>
      </c>
      <c r="W29" s="136">
        <v>1</v>
      </c>
      <c r="X29" s="136">
        <v>0</v>
      </c>
      <c r="Y29" s="136">
        <v>0</v>
      </c>
      <c r="Z29" s="136">
        <v>0</v>
      </c>
      <c r="AA29" s="136">
        <v>0</v>
      </c>
      <c r="AB29" s="136">
        <v>0</v>
      </c>
      <c r="AC29" s="136">
        <v>5</v>
      </c>
      <c r="AD29" s="136">
        <v>0</v>
      </c>
      <c r="AE29" s="136">
        <v>2</v>
      </c>
      <c r="AF29" s="136">
        <v>0</v>
      </c>
      <c r="AG29" s="136">
        <v>7</v>
      </c>
      <c r="AH29" s="136">
        <v>0</v>
      </c>
      <c r="AI29" s="136">
        <v>0</v>
      </c>
      <c r="AJ29" s="136">
        <v>1</v>
      </c>
      <c r="AK29" s="136">
        <v>0</v>
      </c>
      <c r="AL29" s="136">
        <v>0</v>
      </c>
      <c r="AM29" s="136">
        <v>2</v>
      </c>
      <c r="AN29" s="136">
        <v>0</v>
      </c>
      <c r="AO29" s="136">
        <v>0</v>
      </c>
      <c r="AP29" s="136">
        <v>0</v>
      </c>
    </row>
    <row r="30" spans="1:42" customFormat="1" ht="15.6" x14ac:dyDescent="0.3">
      <c r="A30" s="159" t="s">
        <v>65</v>
      </c>
      <c r="B30" s="191">
        <v>118</v>
      </c>
      <c r="C30" s="136">
        <v>0</v>
      </c>
      <c r="D30" s="136">
        <v>0</v>
      </c>
      <c r="E30" s="136">
        <v>2</v>
      </c>
      <c r="F30" s="136">
        <v>1</v>
      </c>
      <c r="G30" s="136">
        <v>4</v>
      </c>
      <c r="H30" s="136">
        <v>4</v>
      </c>
      <c r="I30" s="136">
        <v>0</v>
      </c>
      <c r="J30" s="136">
        <v>1</v>
      </c>
      <c r="K30" s="136">
        <v>0</v>
      </c>
      <c r="L30" s="136">
        <v>0</v>
      </c>
      <c r="M30" s="136">
        <v>0</v>
      </c>
      <c r="N30" s="136">
        <v>0</v>
      </c>
      <c r="O30" s="136">
        <v>3</v>
      </c>
      <c r="P30" s="136">
        <v>0</v>
      </c>
      <c r="Q30" s="136">
        <v>5</v>
      </c>
      <c r="R30" s="136">
        <v>1</v>
      </c>
      <c r="S30" s="136">
        <v>44</v>
      </c>
      <c r="T30" s="136">
        <v>8</v>
      </c>
      <c r="U30" s="136">
        <v>4</v>
      </c>
      <c r="V30" s="136">
        <v>0</v>
      </c>
      <c r="W30" s="136">
        <v>1</v>
      </c>
      <c r="X30" s="136">
        <v>0</v>
      </c>
      <c r="Y30" s="136">
        <v>1</v>
      </c>
      <c r="Z30" s="136">
        <v>0</v>
      </c>
      <c r="AA30" s="136">
        <v>2</v>
      </c>
      <c r="AB30" s="136">
        <v>0</v>
      </c>
      <c r="AC30" s="136">
        <v>14</v>
      </c>
      <c r="AD30" s="136">
        <v>0</v>
      </c>
      <c r="AE30" s="136">
        <v>1</v>
      </c>
      <c r="AF30" s="136">
        <v>0</v>
      </c>
      <c r="AG30" s="136">
        <v>6</v>
      </c>
      <c r="AH30" s="136">
        <v>7</v>
      </c>
      <c r="AI30" s="136">
        <v>0</v>
      </c>
      <c r="AJ30" s="136">
        <v>3</v>
      </c>
      <c r="AK30" s="136">
        <v>0</v>
      </c>
      <c r="AL30" s="136">
        <v>1</v>
      </c>
      <c r="AM30" s="136">
        <v>3</v>
      </c>
      <c r="AN30" s="136">
        <v>0</v>
      </c>
      <c r="AO30" s="136">
        <v>1</v>
      </c>
      <c r="AP30" s="136">
        <v>1</v>
      </c>
    </row>
    <row r="31" spans="1:42" customFormat="1" ht="15.6" x14ac:dyDescent="0.3">
      <c r="A31" s="159" t="s">
        <v>66</v>
      </c>
      <c r="B31" s="191">
        <v>195</v>
      </c>
      <c r="C31" s="136">
        <v>0</v>
      </c>
      <c r="D31" s="136">
        <v>0</v>
      </c>
      <c r="E31" s="136">
        <v>3</v>
      </c>
      <c r="F31" s="136">
        <v>2</v>
      </c>
      <c r="G31" s="136">
        <v>2</v>
      </c>
      <c r="H31" s="136">
        <v>20</v>
      </c>
      <c r="I31" s="136">
        <v>1</v>
      </c>
      <c r="J31" s="136">
        <v>3</v>
      </c>
      <c r="K31" s="136">
        <v>0</v>
      </c>
      <c r="L31" s="136">
        <v>0</v>
      </c>
      <c r="M31" s="136">
        <v>2</v>
      </c>
      <c r="N31" s="136">
        <v>1</v>
      </c>
      <c r="O31" s="136">
        <v>1</v>
      </c>
      <c r="P31" s="136">
        <v>2</v>
      </c>
      <c r="Q31" s="136">
        <v>1</v>
      </c>
      <c r="R31" s="136">
        <v>2</v>
      </c>
      <c r="S31" s="136">
        <v>32</v>
      </c>
      <c r="T31" s="136">
        <v>8</v>
      </c>
      <c r="U31" s="136">
        <v>0</v>
      </c>
      <c r="V31" s="136">
        <v>2</v>
      </c>
      <c r="W31" s="136">
        <v>4</v>
      </c>
      <c r="X31" s="136">
        <v>4</v>
      </c>
      <c r="Y31" s="136">
        <v>2</v>
      </c>
      <c r="Z31" s="136">
        <v>1</v>
      </c>
      <c r="AA31" s="136">
        <v>2</v>
      </c>
      <c r="AB31" s="136">
        <v>3</v>
      </c>
      <c r="AC31" s="136">
        <v>11</v>
      </c>
      <c r="AD31" s="136">
        <v>0</v>
      </c>
      <c r="AE31" s="136">
        <v>2</v>
      </c>
      <c r="AF31" s="136">
        <v>0</v>
      </c>
      <c r="AG31" s="136">
        <v>12</v>
      </c>
      <c r="AH31" s="136">
        <v>41</v>
      </c>
      <c r="AI31" s="136">
        <v>3</v>
      </c>
      <c r="AJ31" s="136">
        <v>9</v>
      </c>
      <c r="AK31" s="136">
        <v>0</v>
      </c>
      <c r="AL31" s="136">
        <v>0</v>
      </c>
      <c r="AM31" s="136">
        <v>13</v>
      </c>
      <c r="AN31" s="136">
        <v>3</v>
      </c>
      <c r="AO31" s="136">
        <v>3</v>
      </c>
      <c r="AP31" s="136">
        <v>0</v>
      </c>
    </row>
    <row r="32" spans="1:42" customFormat="1" ht="15.6" x14ac:dyDescent="0.3">
      <c r="A32" s="159" t="s">
        <v>67</v>
      </c>
      <c r="B32" s="191">
        <v>57</v>
      </c>
      <c r="C32" s="136">
        <v>0</v>
      </c>
      <c r="D32" s="136">
        <v>0</v>
      </c>
      <c r="E32" s="136">
        <v>1</v>
      </c>
      <c r="F32" s="136">
        <v>0</v>
      </c>
      <c r="G32" s="136">
        <v>0</v>
      </c>
      <c r="H32" s="136">
        <v>5</v>
      </c>
      <c r="I32" s="136">
        <v>0</v>
      </c>
      <c r="J32" s="136">
        <v>0</v>
      </c>
      <c r="K32" s="136">
        <v>0</v>
      </c>
      <c r="L32" s="136">
        <v>0</v>
      </c>
      <c r="M32" s="136">
        <v>2</v>
      </c>
      <c r="N32" s="136">
        <v>0</v>
      </c>
      <c r="O32" s="136">
        <v>1</v>
      </c>
      <c r="P32" s="136">
        <v>0</v>
      </c>
      <c r="Q32" s="136">
        <v>1</v>
      </c>
      <c r="R32" s="136">
        <v>0</v>
      </c>
      <c r="S32" s="136">
        <v>18</v>
      </c>
      <c r="T32" s="136">
        <v>3</v>
      </c>
      <c r="U32" s="136">
        <v>0</v>
      </c>
      <c r="V32" s="136">
        <v>0</v>
      </c>
      <c r="W32" s="136">
        <v>0</v>
      </c>
      <c r="X32" s="136">
        <v>0</v>
      </c>
      <c r="Y32" s="136">
        <v>0</v>
      </c>
      <c r="Z32" s="136">
        <v>0</v>
      </c>
      <c r="AA32" s="136">
        <v>0</v>
      </c>
      <c r="AB32" s="136">
        <v>0</v>
      </c>
      <c r="AC32" s="136">
        <v>7</v>
      </c>
      <c r="AD32" s="136">
        <v>0</v>
      </c>
      <c r="AE32" s="136">
        <v>1</v>
      </c>
      <c r="AF32" s="136">
        <v>0</v>
      </c>
      <c r="AG32" s="136">
        <v>5</v>
      </c>
      <c r="AH32" s="136">
        <v>2</v>
      </c>
      <c r="AI32" s="136">
        <v>0</v>
      </c>
      <c r="AJ32" s="136">
        <v>5</v>
      </c>
      <c r="AK32" s="136">
        <v>0</v>
      </c>
      <c r="AL32" s="136">
        <v>0</v>
      </c>
      <c r="AM32" s="136">
        <v>4</v>
      </c>
      <c r="AN32" s="136">
        <v>1</v>
      </c>
      <c r="AO32" s="136">
        <v>1</v>
      </c>
      <c r="AP32" s="136">
        <v>0</v>
      </c>
    </row>
    <row r="33" spans="1:42" customFormat="1" ht="15.6" x14ac:dyDescent="0.3">
      <c r="A33" s="159" t="s">
        <v>68</v>
      </c>
      <c r="B33" s="191">
        <v>261</v>
      </c>
      <c r="C33" s="136">
        <v>0</v>
      </c>
      <c r="D33" s="136">
        <v>1</v>
      </c>
      <c r="E33" s="136">
        <v>3</v>
      </c>
      <c r="F33" s="136">
        <v>1</v>
      </c>
      <c r="G33" s="136">
        <v>5</v>
      </c>
      <c r="H33" s="136">
        <v>30</v>
      </c>
      <c r="I33" s="136">
        <v>0</v>
      </c>
      <c r="J33" s="136">
        <v>3</v>
      </c>
      <c r="K33" s="136">
        <v>0</v>
      </c>
      <c r="L33" s="136">
        <v>0</v>
      </c>
      <c r="M33" s="136">
        <v>3</v>
      </c>
      <c r="N33" s="136">
        <v>0</v>
      </c>
      <c r="O33" s="136">
        <v>4</v>
      </c>
      <c r="P33" s="136">
        <v>2</v>
      </c>
      <c r="Q33" s="136">
        <v>3</v>
      </c>
      <c r="R33" s="136">
        <v>0</v>
      </c>
      <c r="S33" s="136">
        <v>78</v>
      </c>
      <c r="T33" s="136">
        <v>5</v>
      </c>
      <c r="U33" s="136">
        <v>1</v>
      </c>
      <c r="V33" s="136">
        <v>0</v>
      </c>
      <c r="W33" s="136">
        <v>10</v>
      </c>
      <c r="X33" s="136">
        <v>0</v>
      </c>
      <c r="Y33" s="136">
        <v>3</v>
      </c>
      <c r="Z33" s="136">
        <v>0</v>
      </c>
      <c r="AA33" s="136">
        <v>0</v>
      </c>
      <c r="AB33" s="136">
        <v>2</v>
      </c>
      <c r="AC33" s="136">
        <v>23</v>
      </c>
      <c r="AD33" s="136">
        <v>0</v>
      </c>
      <c r="AE33" s="136">
        <v>3</v>
      </c>
      <c r="AF33" s="136">
        <v>3</v>
      </c>
      <c r="AG33" s="136">
        <v>27</v>
      </c>
      <c r="AH33" s="136">
        <v>20</v>
      </c>
      <c r="AI33" s="136">
        <v>3</v>
      </c>
      <c r="AJ33" s="136">
        <v>15</v>
      </c>
      <c r="AK33" s="136">
        <v>0</v>
      </c>
      <c r="AL33" s="136">
        <v>1</v>
      </c>
      <c r="AM33" s="136">
        <v>9</v>
      </c>
      <c r="AN33" s="136">
        <v>2</v>
      </c>
      <c r="AO33" s="136">
        <v>1</v>
      </c>
      <c r="AP33" s="136">
        <v>0</v>
      </c>
    </row>
    <row r="34" spans="1:42" customFormat="1" ht="15.6" x14ac:dyDescent="0.3">
      <c r="A34" s="159" t="s">
        <v>69</v>
      </c>
      <c r="B34" s="191">
        <v>36</v>
      </c>
      <c r="C34" s="136">
        <v>0</v>
      </c>
      <c r="D34" s="136">
        <v>0</v>
      </c>
      <c r="E34" s="136">
        <v>0</v>
      </c>
      <c r="F34" s="136">
        <v>0</v>
      </c>
      <c r="G34" s="136">
        <v>2</v>
      </c>
      <c r="H34" s="136">
        <v>1</v>
      </c>
      <c r="I34" s="136">
        <v>0</v>
      </c>
      <c r="J34" s="136">
        <v>2</v>
      </c>
      <c r="K34" s="136">
        <v>0</v>
      </c>
      <c r="L34" s="136">
        <v>0</v>
      </c>
      <c r="M34" s="136">
        <v>0</v>
      </c>
      <c r="N34" s="136">
        <v>0</v>
      </c>
      <c r="O34" s="136">
        <v>0</v>
      </c>
      <c r="P34" s="136">
        <v>0</v>
      </c>
      <c r="Q34" s="136">
        <v>0</v>
      </c>
      <c r="R34" s="136">
        <v>0</v>
      </c>
      <c r="S34" s="136">
        <v>12</v>
      </c>
      <c r="T34" s="136">
        <v>2</v>
      </c>
      <c r="U34" s="136">
        <v>0</v>
      </c>
      <c r="V34" s="136">
        <v>0</v>
      </c>
      <c r="W34" s="136">
        <v>2</v>
      </c>
      <c r="X34" s="136">
        <v>0</v>
      </c>
      <c r="Y34" s="136">
        <v>0</v>
      </c>
      <c r="Z34" s="136">
        <v>0</v>
      </c>
      <c r="AA34" s="136">
        <v>0</v>
      </c>
      <c r="AB34" s="136">
        <v>0</v>
      </c>
      <c r="AC34" s="136">
        <v>2</v>
      </c>
      <c r="AD34" s="136">
        <v>0</v>
      </c>
      <c r="AE34" s="136">
        <v>3</v>
      </c>
      <c r="AF34" s="136">
        <v>0</v>
      </c>
      <c r="AG34" s="136">
        <v>1</v>
      </c>
      <c r="AH34" s="136">
        <v>6</v>
      </c>
      <c r="AI34" s="136">
        <v>0</v>
      </c>
      <c r="AJ34" s="136">
        <v>1</v>
      </c>
      <c r="AK34" s="136">
        <v>0</v>
      </c>
      <c r="AL34" s="136">
        <v>0</v>
      </c>
      <c r="AM34" s="136">
        <v>2</v>
      </c>
      <c r="AN34" s="136">
        <v>0</v>
      </c>
      <c r="AO34" s="136">
        <v>0</v>
      </c>
      <c r="AP34" s="136">
        <v>0</v>
      </c>
    </row>
    <row r="35" spans="1:42" customFormat="1" ht="15.6" x14ac:dyDescent="0.3">
      <c r="A35" s="159" t="s">
        <v>70</v>
      </c>
      <c r="B35" s="191">
        <v>117</v>
      </c>
      <c r="C35" s="136">
        <v>0</v>
      </c>
      <c r="D35" s="136">
        <v>0</v>
      </c>
      <c r="E35" s="136">
        <v>1</v>
      </c>
      <c r="F35" s="136">
        <v>1</v>
      </c>
      <c r="G35" s="136">
        <v>0</v>
      </c>
      <c r="H35" s="136">
        <v>2</v>
      </c>
      <c r="I35" s="136">
        <v>0</v>
      </c>
      <c r="J35" s="136">
        <v>0</v>
      </c>
      <c r="K35" s="136">
        <v>0</v>
      </c>
      <c r="L35" s="136">
        <v>0</v>
      </c>
      <c r="M35" s="136">
        <v>0</v>
      </c>
      <c r="N35" s="136">
        <v>0</v>
      </c>
      <c r="O35" s="136">
        <v>0</v>
      </c>
      <c r="P35" s="136">
        <v>1</v>
      </c>
      <c r="Q35" s="136">
        <v>0</v>
      </c>
      <c r="R35" s="136">
        <v>1</v>
      </c>
      <c r="S35" s="136">
        <v>70</v>
      </c>
      <c r="T35" s="136">
        <v>4</v>
      </c>
      <c r="U35" s="136">
        <v>0</v>
      </c>
      <c r="V35" s="136">
        <v>0</v>
      </c>
      <c r="W35" s="136">
        <v>1</v>
      </c>
      <c r="X35" s="136">
        <v>0</v>
      </c>
      <c r="Y35" s="136">
        <v>0</v>
      </c>
      <c r="Z35" s="136">
        <v>0</v>
      </c>
      <c r="AA35" s="136">
        <v>0</v>
      </c>
      <c r="AB35" s="136">
        <v>0</v>
      </c>
      <c r="AC35" s="136">
        <v>10</v>
      </c>
      <c r="AD35" s="136">
        <v>0</v>
      </c>
      <c r="AE35" s="136">
        <v>0</v>
      </c>
      <c r="AF35" s="136">
        <v>0</v>
      </c>
      <c r="AG35" s="136">
        <v>13</v>
      </c>
      <c r="AH35" s="136">
        <v>5</v>
      </c>
      <c r="AI35" s="136">
        <v>0</v>
      </c>
      <c r="AJ35" s="136">
        <v>4</v>
      </c>
      <c r="AK35" s="136">
        <v>0</v>
      </c>
      <c r="AL35" s="136">
        <v>1</v>
      </c>
      <c r="AM35" s="136">
        <v>3</v>
      </c>
      <c r="AN35" s="136">
        <v>0</v>
      </c>
      <c r="AO35" s="136">
        <v>0</v>
      </c>
      <c r="AP35" s="136">
        <v>0</v>
      </c>
    </row>
    <row r="36" spans="1:42" customFormat="1" ht="15.6" x14ac:dyDescent="0.3">
      <c r="A36" s="159" t="s">
        <v>71</v>
      </c>
      <c r="B36" s="191">
        <v>95</v>
      </c>
      <c r="C36" s="136">
        <v>0</v>
      </c>
      <c r="D36" s="136">
        <v>0</v>
      </c>
      <c r="E36" s="136">
        <v>4</v>
      </c>
      <c r="F36" s="136">
        <v>4</v>
      </c>
      <c r="G36" s="136">
        <v>0</v>
      </c>
      <c r="H36" s="136">
        <v>6</v>
      </c>
      <c r="I36" s="136">
        <v>0</v>
      </c>
      <c r="J36" s="136">
        <v>2</v>
      </c>
      <c r="K36" s="136">
        <v>0</v>
      </c>
      <c r="L36" s="136">
        <v>0</v>
      </c>
      <c r="M36" s="136">
        <v>0</v>
      </c>
      <c r="N36" s="136">
        <v>0</v>
      </c>
      <c r="O36" s="136">
        <v>2</v>
      </c>
      <c r="P36" s="136">
        <v>0</v>
      </c>
      <c r="Q36" s="136">
        <v>2</v>
      </c>
      <c r="R36" s="136">
        <v>1</v>
      </c>
      <c r="S36" s="136">
        <v>23</v>
      </c>
      <c r="T36" s="136">
        <v>3</v>
      </c>
      <c r="U36" s="136">
        <v>0</v>
      </c>
      <c r="V36" s="136">
        <v>1</v>
      </c>
      <c r="W36" s="136">
        <v>0</v>
      </c>
      <c r="X36" s="136">
        <v>0</v>
      </c>
      <c r="Y36" s="136">
        <v>0</v>
      </c>
      <c r="Z36" s="136">
        <v>1</v>
      </c>
      <c r="AA36" s="136">
        <v>0</v>
      </c>
      <c r="AB36" s="136">
        <v>0</v>
      </c>
      <c r="AC36" s="136">
        <v>7</v>
      </c>
      <c r="AD36" s="136">
        <v>1</v>
      </c>
      <c r="AE36" s="136">
        <v>0</v>
      </c>
      <c r="AF36" s="136">
        <v>0</v>
      </c>
      <c r="AG36" s="136">
        <v>10</v>
      </c>
      <c r="AH36" s="136">
        <v>9</v>
      </c>
      <c r="AI36" s="136">
        <v>1</v>
      </c>
      <c r="AJ36" s="136">
        <v>8</v>
      </c>
      <c r="AK36" s="136">
        <v>0</v>
      </c>
      <c r="AL36" s="136">
        <v>0</v>
      </c>
      <c r="AM36" s="136">
        <v>6</v>
      </c>
      <c r="AN36" s="136">
        <v>1</v>
      </c>
      <c r="AO36" s="136">
        <v>0</v>
      </c>
      <c r="AP36" s="136">
        <v>3</v>
      </c>
    </row>
    <row r="37" spans="1:42" customFormat="1" ht="15.6" x14ac:dyDescent="0.3">
      <c r="A37" s="159" t="s">
        <v>72</v>
      </c>
      <c r="B37" s="191">
        <v>291</v>
      </c>
      <c r="C37" s="136">
        <v>0</v>
      </c>
      <c r="D37" s="136">
        <v>0</v>
      </c>
      <c r="E37" s="136">
        <v>3</v>
      </c>
      <c r="F37" s="136">
        <v>4</v>
      </c>
      <c r="G37" s="136">
        <v>2</v>
      </c>
      <c r="H37" s="136">
        <v>13</v>
      </c>
      <c r="I37" s="136">
        <v>0</v>
      </c>
      <c r="J37" s="136">
        <v>0</v>
      </c>
      <c r="K37" s="136">
        <v>0</v>
      </c>
      <c r="L37" s="136">
        <v>0</v>
      </c>
      <c r="M37" s="136">
        <v>1</v>
      </c>
      <c r="N37" s="136">
        <v>0</v>
      </c>
      <c r="O37" s="136">
        <v>0</v>
      </c>
      <c r="P37" s="136">
        <v>0</v>
      </c>
      <c r="Q37" s="136">
        <v>3</v>
      </c>
      <c r="R37" s="136">
        <v>0</v>
      </c>
      <c r="S37" s="136">
        <v>162</v>
      </c>
      <c r="T37" s="136">
        <v>6</v>
      </c>
      <c r="U37" s="136">
        <v>0</v>
      </c>
      <c r="V37" s="136">
        <v>0</v>
      </c>
      <c r="W37" s="136">
        <v>1</v>
      </c>
      <c r="X37" s="136">
        <v>0</v>
      </c>
      <c r="Y37" s="136">
        <v>0</v>
      </c>
      <c r="Z37" s="136">
        <v>0</v>
      </c>
      <c r="AA37" s="136">
        <v>1</v>
      </c>
      <c r="AB37" s="136">
        <v>0</v>
      </c>
      <c r="AC37" s="136">
        <v>28</v>
      </c>
      <c r="AD37" s="136">
        <v>0</v>
      </c>
      <c r="AE37" s="136">
        <v>1</v>
      </c>
      <c r="AF37" s="136">
        <v>0</v>
      </c>
      <c r="AG37" s="136">
        <v>28</v>
      </c>
      <c r="AH37" s="136">
        <v>15</v>
      </c>
      <c r="AI37" s="136">
        <v>0</v>
      </c>
      <c r="AJ37" s="136">
        <v>13</v>
      </c>
      <c r="AK37" s="136">
        <v>0</v>
      </c>
      <c r="AL37" s="136">
        <v>1</v>
      </c>
      <c r="AM37" s="136">
        <v>2</v>
      </c>
      <c r="AN37" s="136">
        <v>1</v>
      </c>
      <c r="AO37" s="136">
        <v>3</v>
      </c>
      <c r="AP37" s="136">
        <v>3</v>
      </c>
    </row>
    <row r="38" spans="1:42" customFormat="1" ht="15.6" x14ac:dyDescent="0.3">
      <c r="A38" s="159" t="s">
        <v>73</v>
      </c>
      <c r="B38" s="191">
        <v>228</v>
      </c>
      <c r="C38" s="136">
        <v>1</v>
      </c>
      <c r="D38" s="136">
        <v>0</v>
      </c>
      <c r="E38" s="136">
        <v>6</v>
      </c>
      <c r="F38" s="136">
        <v>0</v>
      </c>
      <c r="G38" s="136">
        <v>2</v>
      </c>
      <c r="H38" s="136">
        <v>15</v>
      </c>
      <c r="I38" s="136">
        <v>0</v>
      </c>
      <c r="J38" s="136">
        <v>1</v>
      </c>
      <c r="K38" s="136">
        <v>1</v>
      </c>
      <c r="L38" s="136">
        <v>0</v>
      </c>
      <c r="M38" s="136">
        <v>0</v>
      </c>
      <c r="N38" s="136">
        <v>0</v>
      </c>
      <c r="O38" s="136">
        <v>4</v>
      </c>
      <c r="P38" s="136">
        <v>2</v>
      </c>
      <c r="Q38" s="136">
        <v>4</v>
      </c>
      <c r="R38" s="136">
        <v>1</v>
      </c>
      <c r="S38" s="136">
        <v>86</v>
      </c>
      <c r="T38" s="136">
        <v>5</v>
      </c>
      <c r="U38" s="136">
        <v>0</v>
      </c>
      <c r="V38" s="136">
        <v>0</v>
      </c>
      <c r="W38" s="136">
        <v>2</v>
      </c>
      <c r="X38" s="136">
        <v>0</v>
      </c>
      <c r="Y38" s="136">
        <v>3</v>
      </c>
      <c r="Z38" s="136">
        <v>0</v>
      </c>
      <c r="AA38" s="136">
        <v>1</v>
      </c>
      <c r="AB38" s="136">
        <v>0</v>
      </c>
      <c r="AC38" s="136">
        <v>23</v>
      </c>
      <c r="AD38" s="136">
        <v>2</v>
      </c>
      <c r="AE38" s="136">
        <v>2</v>
      </c>
      <c r="AF38" s="136">
        <v>0</v>
      </c>
      <c r="AG38" s="136">
        <v>17</v>
      </c>
      <c r="AH38" s="136">
        <v>22</v>
      </c>
      <c r="AI38" s="136">
        <v>3</v>
      </c>
      <c r="AJ38" s="136">
        <v>18</v>
      </c>
      <c r="AK38" s="136">
        <v>0</v>
      </c>
      <c r="AL38" s="136">
        <v>0</v>
      </c>
      <c r="AM38" s="136">
        <v>1</v>
      </c>
      <c r="AN38" s="136">
        <v>3</v>
      </c>
      <c r="AO38" s="136">
        <v>2</v>
      </c>
      <c r="AP38" s="136">
        <v>1</v>
      </c>
    </row>
    <row r="39" spans="1:42" customFormat="1" ht="15.6" x14ac:dyDescent="0.3">
      <c r="A39" s="159" t="s">
        <v>74</v>
      </c>
      <c r="B39" s="191">
        <v>30</v>
      </c>
      <c r="C39" s="136">
        <v>0</v>
      </c>
      <c r="D39" s="136">
        <v>0</v>
      </c>
      <c r="E39" s="136">
        <v>2</v>
      </c>
      <c r="F39" s="136">
        <v>0</v>
      </c>
      <c r="G39" s="136">
        <v>1</v>
      </c>
      <c r="H39" s="136">
        <v>3</v>
      </c>
      <c r="I39" s="136">
        <v>0</v>
      </c>
      <c r="J39" s="136">
        <v>2</v>
      </c>
      <c r="K39" s="136">
        <v>0</v>
      </c>
      <c r="L39" s="136">
        <v>0</v>
      </c>
      <c r="M39" s="136">
        <v>1</v>
      </c>
      <c r="N39" s="136">
        <v>0</v>
      </c>
      <c r="O39" s="136">
        <v>0</v>
      </c>
      <c r="P39" s="136">
        <v>0</v>
      </c>
      <c r="Q39" s="136">
        <v>2</v>
      </c>
      <c r="R39" s="136">
        <v>0</v>
      </c>
      <c r="S39" s="136">
        <v>3</v>
      </c>
      <c r="T39" s="136">
        <v>0</v>
      </c>
      <c r="U39" s="136">
        <v>0</v>
      </c>
      <c r="V39" s="136">
        <v>0</v>
      </c>
      <c r="W39" s="136">
        <v>1</v>
      </c>
      <c r="X39" s="136">
        <v>1</v>
      </c>
      <c r="Y39" s="136">
        <v>0</v>
      </c>
      <c r="Z39" s="136">
        <v>1</v>
      </c>
      <c r="AA39" s="136">
        <v>0</v>
      </c>
      <c r="AB39" s="136">
        <v>1</v>
      </c>
      <c r="AC39" s="136">
        <v>2</v>
      </c>
      <c r="AD39" s="136">
        <v>0</v>
      </c>
      <c r="AE39" s="136">
        <v>1</v>
      </c>
      <c r="AF39" s="136">
        <v>0</v>
      </c>
      <c r="AG39" s="136">
        <v>2</v>
      </c>
      <c r="AH39" s="136">
        <v>3</v>
      </c>
      <c r="AI39" s="136">
        <v>0</v>
      </c>
      <c r="AJ39" s="136">
        <v>3</v>
      </c>
      <c r="AK39" s="136">
        <v>0</v>
      </c>
      <c r="AL39" s="136">
        <v>0</v>
      </c>
      <c r="AM39" s="136">
        <v>0</v>
      </c>
      <c r="AN39" s="136">
        <v>0</v>
      </c>
      <c r="AO39" s="136">
        <v>1</v>
      </c>
      <c r="AP39" s="136">
        <v>0</v>
      </c>
    </row>
    <row r="40" spans="1:42" customFormat="1" ht="15.6" x14ac:dyDescent="0.3">
      <c r="A40" s="159" t="s">
        <v>75</v>
      </c>
      <c r="B40" s="191">
        <v>161</v>
      </c>
      <c r="C40" s="136">
        <v>0</v>
      </c>
      <c r="D40" s="136">
        <v>0</v>
      </c>
      <c r="E40" s="136">
        <v>3</v>
      </c>
      <c r="F40" s="136">
        <v>1</v>
      </c>
      <c r="G40" s="136">
        <v>2</v>
      </c>
      <c r="H40" s="136">
        <v>14</v>
      </c>
      <c r="I40" s="136">
        <v>0</v>
      </c>
      <c r="J40" s="136">
        <v>1</v>
      </c>
      <c r="K40" s="136">
        <v>0</v>
      </c>
      <c r="L40" s="136">
        <v>0</v>
      </c>
      <c r="M40" s="136">
        <v>0</v>
      </c>
      <c r="N40" s="136">
        <v>0</v>
      </c>
      <c r="O40" s="136">
        <v>2</v>
      </c>
      <c r="P40" s="136">
        <v>0</v>
      </c>
      <c r="Q40" s="136">
        <v>2</v>
      </c>
      <c r="R40" s="136">
        <v>1</v>
      </c>
      <c r="S40" s="136">
        <v>71</v>
      </c>
      <c r="T40" s="136">
        <v>6</v>
      </c>
      <c r="U40" s="136">
        <v>0</v>
      </c>
      <c r="V40" s="136">
        <v>1</v>
      </c>
      <c r="W40" s="136">
        <v>1</v>
      </c>
      <c r="X40" s="136">
        <v>0</v>
      </c>
      <c r="Y40" s="136">
        <v>0</v>
      </c>
      <c r="Z40" s="136">
        <v>0</v>
      </c>
      <c r="AA40" s="136">
        <v>0</v>
      </c>
      <c r="AB40" s="136">
        <v>0</v>
      </c>
      <c r="AC40" s="136">
        <v>14</v>
      </c>
      <c r="AD40" s="136">
        <v>0</v>
      </c>
      <c r="AE40" s="136">
        <v>2</v>
      </c>
      <c r="AF40" s="136">
        <v>0</v>
      </c>
      <c r="AG40" s="136">
        <v>12</v>
      </c>
      <c r="AH40" s="136">
        <v>7</v>
      </c>
      <c r="AI40" s="136">
        <v>0</v>
      </c>
      <c r="AJ40" s="136">
        <v>13</v>
      </c>
      <c r="AK40" s="136">
        <v>0</v>
      </c>
      <c r="AL40" s="136">
        <v>0</v>
      </c>
      <c r="AM40" s="136">
        <v>2</v>
      </c>
      <c r="AN40" s="136">
        <v>1</v>
      </c>
      <c r="AO40" s="136">
        <v>3</v>
      </c>
      <c r="AP40" s="136">
        <v>2</v>
      </c>
    </row>
    <row r="41" spans="1:42" customFormat="1" ht="15.6" x14ac:dyDescent="0.3">
      <c r="A41" s="159" t="s">
        <v>76</v>
      </c>
      <c r="B41" s="191">
        <v>88</v>
      </c>
      <c r="C41" s="136">
        <v>0</v>
      </c>
      <c r="D41" s="136">
        <v>0</v>
      </c>
      <c r="E41" s="136">
        <v>8</v>
      </c>
      <c r="F41" s="136">
        <v>0</v>
      </c>
      <c r="G41" s="136">
        <v>0</v>
      </c>
      <c r="H41" s="136">
        <v>6</v>
      </c>
      <c r="I41" s="136">
        <v>0</v>
      </c>
      <c r="J41" s="136">
        <v>0</v>
      </c>
      <c r="K41" s="136">
        <v>0</v>
      </c>
      <c r="L41" s="136">
        <v>0</v>
      </c>
      <c r="M41" s="136">
        <v>0</v>
      </c>
      <c r="N41" s="136">
        <v>0</v>
      </c>
      <c r="O41" s="136">
        <v>0</v>
      </c>
      <c r="P41" s="136">
        <v>0</v>
      </c>
      <c r="Q41" s="136">
        <v>5</v>
      </c>
      <c r="R41" s="136">
        <v>2</v>
      </c>
      <c r="S41" s="136">
        <v>17</v>
      </c>
      <c r="T41" s="136">
        <v>2</v>
      </c>
      <c r="U41" s="136">
        <v>0</v>
      </c>
      <c r="V41" s="136">
        <v>0</v>
      </c>
      <c r="W41" s="136">
        <v>1</v>
      </c>
      <c r="X41" s="136">
        <v>0</v>
      </c>
      <c r="Y41" s="136">
        <v>1</v>
      </c>
      <c r="Z41" s="136">
        <v>0</v>
      </c>
      <c r="AA41" s="136">
        <v>1</v>
      </c>
      <c r="AB41" s="136">
        <v>0</v>
      </c>
      <c r="AC41" s="136">
        <v>13</v>
      </c>
      <c r="AD41" s="136">
        <v>0</v>
      </c>
      <c r="AE41" s="136">
        <v>3</v>
      </c>
      <c r="AF41" s="136">
        <v>0</v>
      </c>
      <c r="AG41" s="136">
        <v>9</v>
      </c>
      <c r="AH41" s="136">
        <v>8</v>
      </c>
      <c r="AI41" s="136">
        <v>0</v>
      </c>
      <c r="AJ41" s="136">
        <v>9</v>
      </c>
      <c r="AK41" s="136">
        <v>0</v>
      </c>
      <c r="AL41" s="136">
        <v>1</v>
      </c>
      <c r="AM41" s="136">
        <v>0</v>
      </c>
      <c r="AN41" s="136">
        <v>0</v>
      </c>
      <c r="AO41" s="136">
        <v>1</v>
      </c>
      <c r="AP41" s="136">
        <v>1</v>
      </c>
    </row>
    <row r="42" spans="1:42" customFormat="1" ht="15.6" x14ac:dyDescent="0.3">
      <c r="A42" s="159" t="s">
        <v>77</v>
      </c>
      <c r="B42" s="191">
        <v>1353</v>
      </c>
      <c r="C42" s="136">
        <v>0</v>
      </c>
      <c r="D42" s="136">
        <v>3</v>
      </c>
      <c r="E42" s="136">
        <v>38</v>
      </c>
      <c r="F42" s="136">
        <v>2</v>
      </c>
      <c r="G42" s="136">
        <v>12</v>
      </c>
      <c r="H42" s="136">
        <v>481</v>
      </c>
      <c r="I42" s="136">
        <v>3</v>
      </c>
      <c r="J42" s="136">
        <v>70</v>
      </c>
      <c r="K42" s="136">
        <v>1</v>
      </c>
      <c r="L42" s="136">
        <v>0</v>
      </c>
      <c r="M42" s="136">
        <v>9</v>
      </c>
      <c r="N42" s="136">
        <v>0</v>
      </c>
      <c r="O42" s="136">
        <v>5</v>
      </c>
      <c r="P42" s="136">
        <v>11</v>
      </c>
      <c r="Q42" s="136">
        <v>13</v>
      </c>
      <c r="R42" s="136">
        <v>8</v>
      </c>
      <c r="S42" s="136">
        <v>181</v>
      </c>
      <c r="T42" s="136">
        <v>39</v>
      </c>
      <c r="U42" s="136">
        <v>2</v>
      </c>
      <c r="V42" s="136">
        <v>30</v>
      </c>
      <c r="W42" s="136">
        <v>17</v>
      </c>
      <c r="X42" s="136">
        <v>1</v>
      </c>
      <c r="Y42" s="136">
        <v>11</v>
      </c>
      <c r="Z42" s="136">
        <v>2</v>
      </c>
      <c r="AA42" s="136">
        <v>23</v>
      </c>
      <c r="AB42" s="136">
        <v>1</v>
      </c>
      <c r="AC42" s="136">
        <v>62</v>
      </c>
      <c r="AD42" s="136">
        <v>6</v>
      </c>
      <c r="AE42" s="136">
        <v>12</v>
      </c>
      <c r="AF42" s="136">
        <v>13</v>
      </c>
      <c r="AG42" s="136">
        <v>60</v>
      </c>
      <c r="AH42" s="136">
        <v>71</v>
      </c>
      <c r="AI42" s="136">
        <v>8</v>
      </c>
      <c r="AJ42" s="136">
        <v>39</v>
      </c>
      <c r="AK42" s="136">
        <v>0</v>
      </c>
      <c r="AL42" s="136">
        <v>23</v>
      </c>
      <c r="AM42" s="136">
        <v>26</v>
      </c>
      <c r="AN42" s="136">
        <v>4</v>
      </c>
      <c r="AO42" s="136">
        <v>48</v>
      </c>
      <c r="AP42" s="136">
        <v>18</v>
      </c>
    </row>
    <row r="43" spans="1:42" customFormat="1" ht="15.6" x14ac:dyDescent="0.3">
      <c r="A43" s="159" t="s">
        <v>78</v>
      </c>
      <c r="B43" s="191">
        <v>194</v>
      </c>
      <c r="C43" s="136">
        <v>0</v>
      </c>
      <c r="D43" s="136">
        <v>0</v>
      </c>
      <c r="E43" s="136">
        <v>6</v>
      </c>
      <c r="F43" s="136">
        <v>1</v>
      </c>
      <c r="G43" s="136">
        <v>3</v>
      </c>
      <c r="H43" s="136">
        <v>6</v>
      </c>
      <c r="I43" s="136">
        <v>0</v>
      </c>
      <c r="J43" s="136">
        <v>2</v>
      </c>
      <c r="K43" s="136">
        <v>1</v>
      </c>
      <c r="L43" s="136">
        <v>0</v>
      </c>
      <c r="M43" s="136">
        <v>0</v>
      </c>
      <c r="N43" s="136">
        <v>0</v>
      </c>
      <c r="O43" s="136">
        <v>0</v>
      </c>
      <c r="P43" s="136">
        <v>0</v>
      </c>
      <c r="Q43" s="136">
        <v>1</v>
      </c>
      <c r="R43" s="136">
        <v>1</v>
      </c>
      <c r="S43" s="136">
        <v>101</v>
      </c>
      <c r="T43" s="136">
        <v>10</v>
      </c>
      <c r="U43" s="136">
        <v>0</v>
      </c>
      <c r="V43" s="136">
        <v>0</v>
      </c>
      <c r="W43" s="136">
        <v>1</v>
      </c>
      <c r="X43" s="136">
        <v>0</v>
      </c>
      <c r="Y43" s="136">
        <v>1</v>
      </c>
      <c r="Z43" s="136">
        <v>0</v>
      </c>
      <c r="AA43" s="136">
        <v>0</v>
      </c>
      <c r="AB43" s="136">
        <v>0</v>
      </c>
      <c r="AC43" s="136">
        <v>23</v>
      </c>
      <c r="AD43" s="136">
        <v>0</v>
      </c>
      <c r="AE43" s="136">
        <v>0</v>
      </c>
      <c r="AF43" s="136">
        <v>0</v>
      </c>
      <c r="AG43" s="136">
        <v>14</v>
      </c>
      <c r="AH43" s="136">
        <v>6</v>
      </c>
      <c r="AI43" s="136">
        <v>2</v>
      </c>
      <c r="AJ43" s="136">
        <v>8</v>
      </c>
      <c r="AK43" s="136">
        <v>0</v>
      </c>
      <c r="AL43" s="136">
        <v>0</v>
      </c>
      <c r="AM43" s="136">
        <v>2</v>
      </c>
      <c r="AN43" s="136">
        <v>0</v>
      </c>
      <c r="AO43" s="136">
        <v>4</v>
      </c>
      <c r="AP43" s="136">
        <v>1</v>
      </c>
    </row>
    <row r="44" spans="1:42" customFormat="1" ht="15.6" x14ac:dyDescent="0.3">
      <c r="A44" s="159" t="s">
        <v>79</v>
      </c>
      <c r="B44" s="191">
        <v>7</v>
      </c>
      <c r="C44" s="136">
        <v>0</v>
      </c>
      <c r="D44" s="136">
        <v>0</v>
      </c>
      <c r="E44" s="136">
        <v>0</v>
      </c>
      <c r="F44" s="136">
        <v>0</v>
      </c>
      <c r="G44" s="136">
        <v>0</v>
      </c>
      <c r="H44" s="136">
        <v>0</v>
      </c>
      <c r="I44" s="136">
        <v>0</v>
      </c>
      <c r="J44" s="136">
        <v>0</v>
      </c>
      <c r="K44" s="136">
        <v>0</v>
      </c>
      <c r="L44" s="136">
        <v>0</v>
      </c>
      <c r="M44" s="136">
        <v>0</v>
      </c>
      <c r="N44" s="136">
        <v>0</v>
      </c>
      <c r="O44" s="136">
        <v>0</v>
      </c>
      <c r="P44" s="136">
        <v>0</v>
      </c>
      <c r="Q44" s="136">
        <v>0</v>
      </c>
      <c r="R44" s="136">
        <v>0</v>
      </c>
      <c r="S44" s="136">
        <v>5</v>
      </c>
      <c r="T44" s="136">
        <v>0</v>
      </c>
      <c r="U44" s="136">
        <v>0</v>
      </c>
      <c r="V44" s="136">
        <v>0</v>
      </c>
      <c r="W44" s="136">
        <v>0</v>
      </c>
      <c r="X44" s="136">
        <v>0</v>
      </c>
      <c r="Y44" s="136">
        <v>0</v>
      </c>
      <c r="Z44" s="136">
        <v>0</v>
      </c>
      <c r="AA44" s="136">
        <v>0</v>
      </c>
      <c r="AB44" s="136">
        <v>0</v>
      </c>
      <c r="AC44" s="136">
        <v>0</v>
      </c>
      <c r="AD44" s="136">
        <v>0</v>
      </c>
      <c r="AE44" s="136">
        <v>0</v>
      </c>
      <c r="AF44" s="136">
        <v>0</v>
      </c>
      <c r="AG44" s="136">
        <v>0</v>
      </c>
      <c r="AH44" s="136">
        <v>2</v>
      </c>
      <c r="AI44" s="136">
        <v>0</v>
      </c>
      <c r="AJ44" s="136">
        <v>0</v>
      </c>
      <c r="AK44" s="136">
        <v>0</v>
      </c>
      <c r="AL44" s="136">
        <v>0</v>
      </c>
      <c r="AM44" s="136">
        <v>0</v>
      </c>
      <c r="AN44" s="136">
        <v>0</v>
      </c>
      <c r="AO44" s="136">
        <v>0</v>
      </c>
      <c r="AP44" s="136">
        <v>0</v>
      </c>
    </row>
    <row r="45" spans="1:42" customFormat="1" ht="15.6" x14ac:dyDescent="0.3">
      <c r="A45" s="159" t="s">
        <v>80</v>
      </c>
      <c r="B45" s="191">
        <v>92</v>
      </c>
      <c r="C45" s="136">
        <v>0</v>
      </c>
      <c r="D45" s="136">
        <v>1</v>
      </c>
      <c r="E45" s="136">
        <v>4</v>
      </c>
      <c r="F45" s="136">
        <v>0</v>
      </c>
      <c r="G45" s="136">
        <v>1</v>
      </c>
      <c r="H45" s="136">
        <v>3</v>
      </c>
      <c r="I45" s="136">
        <v>0</v>
      </c>
      <c r="J45" s="136">
        <v>1</v>
      </c>
      <c r="K45" s="136">
        <v>0</v>
      </c>
      <c r="L45" s="136">
        <v>0</v>
      </c>
      <c r="M45" s="136">
        <v>0</v>
      </c>
      <c r="N45" s="136">
        <v>0</v>
      </c>
      <c r="O45" s="136">
        <v>0</v>
      </c>
      <c r="P45" s="136">
        <v>0</v>
      </c>
      <c r="Q45" s="136">
        <v>1</v>
      </c>
      <c r="R45" s="136">
        <v>0</v>
      </c>
      <c r="S45" s="136">
        <v>26</v>
      </c>
      <c r="T45" s="136">
        <v>12</v>
      </c>
      <c r="U45" s="136">
        <v>0</v>
      </c>
      <c r="V45" s="136">
        <v>0</v>
      </c>
      <c r="W45" s="136">
        <v>1</v>
      </c>
      <c r="X45" s="136">
        <v>0</v>
      </c>
      <c r="Y45" s="136">
        <v>1</v>
      </c>
      <c r="Z45" s="136">
        <v>0</v>
      </c>
      <c r="AA45" s="136">
        <v>0</v>
      </c>
      <c r="AB45" s="136">
        <v>0</v>
      </c>
      <c r="AC45" s="136">
        <v>9</v>
      </c>
      <c r="AD45" s="136">
        <v>0</v>
      </c>
      <c r="AE45" s="136">
        <v>1</v>
      </c>
      <c r="AF45" s="136">
        <v>0</v>
      </c>
      <c r="AG45" s="136">
        <v>11</v>
      </c>
      <c r="AH45" s="136">
        <v>4</v>
      </c>
      <c r="AI45" s="136">
        <v>1</v>
      </c>
      <c r="AJ45" s="136">
        <v>5</v>
      </c>
      <c r="AK45" s="136">
        <v>0</v>
      </c>
      <c r="AL45" s="136">
        <v>1</v>
      </c>
      <c r="AM45" s="136">
        <v>2</v>
      </c>
      <c r="AN45" s="136">
        <v>2</v>
      </c>
      <c r="AO45" s="136">
        <v>1</v>
      </c>
      <c r="AP45" s="136">
        <v>4</v>
      </c>
    </row>
    <row r="46" spans="1:42" customFormat="1" ht="15.6" x14ac:dyDescent="0.3">
      <c r="A46" s="159" t="s">
        <v>81</v>
      </c>
      <c r="B46" s="191">
        <v>33</v>
      </c>
      <c r="C46" s="136">
        <v>0</v>
      </c>
      <c r="D46" s="136">
        <v>0</v>
      </c>
      <c r="E46" s="136">
        <v>2</v>
      </c>
      <c r="F46" s="136">
        <v>0</v>
      </c>
      <c r="G46" s="136">
        <v>2</v>
      </c>
      <c r="H46" s="136">
        <v>3</v>
      </c>
      <c r="I46" s="136">
        <v>0</v>
      </c>
      <c r="J46" s="136">
        <v>1</v>
      </c>
      <c r="K46" s="136">
        <v>0</v>
      </c>
      <c r="L46" s="136">
        <v>0</v>
      </c>
      <c r="M46" s="136">
        <v>0</v>
      </c>
      <c r="N46" s="136">
        <v>0</v>
      </c>
      <c r="O46" s="136">
        <v>0</v>
      </c>
      <c r="P46" s="136">
        <v>2</v>
      </c>
      <c r="Q46" s="136">
        <v>2</v>
      </c>
      <c r="R46" s="136">
        <v>0</v>
      </c>
      <c r="S46" s="136">
        <v>3</v>
      </c>
      <c r="T46" s="136">
        <v>0</v>
      </c>
      <c r="U46" s="136">
        <v>0</v>
      </c>
      <c r="V46" s="136">
        <v>0</v>
      </c>
      <c r="W46" s="136">
        <v>1</v>
      </c>
      <c r="X46" s="136">
        <v>2</v>
      </c>
      <c r="Y46" s="136">
        <v>0</v>
      </c>
      <c r="Z46" s="136">
        <v>1</v>
      </c>
      <c r="AA46" s="136">
        <v>0</v>
      </c>
      <c r="AB46" s="136">
        <v>0</v>
      </c>
      <c r="AC46" s="136">
        <v>0</v>
      </c>
      <c r="AD46" s="136">
        <v>0</v>
      </c>
      <c r="AE46" s="136">
        <v>2</v>
      </c>
      <c r="AF46" s="136">
        <v>0</v>
      </c>
      <c r="AG46" s="136">
        <v>0</v>
      </c>
      <c r="AH46" s="136">
        <v>4</v>
      </c>
      <c r="AI46" s="136">
        <v>0</v>
      </c>
      <c r="AJ46" s="136">
        <v>2</v>
      </c>
      <c r="AK46" s="136">
        <v>0</v>
      </c>
      <c r="AL46" s="136">
        <v>0</v>
      </c>
      <c r="AM46" s="136">
        <v>6</v>
      </c>
      <c r="AN46" s="136">
        <v>0</v>
      </c>
      <c r="AO46" s="136">
        <v>0</v>
      </c>
      <c r="AP46" s="136">
        <v>0</v>
      </c>
    </row>
    <row r="47" spans="1:42" customFormat="1" ht="15.6" x14ac:dyDescent="0.3">
      <c r="A47" s="159" t="s">
        <v>82</v>
      </c>
      <c r="B47" s="191">
        <v>149</v>
      </c>
      <c r="C47" s="136">
        <v>0</v>
      </c>
      <c r="D47" s="136">
        <v>0</v>
      </c>
      <c r="E47" s="136">
        <v>4</v>
      </c>
      <c r="F47" s="136">
        <v>1</v>
      </c>
      <c r="G47" s="136">
        <v>3</v>
      </c>
      <c r="H47" s="136">
        <v>8</v>
      </c>
      <c r="I47" s="136">
        <v>0</v>
      </c>
      <c r="J47" s="136">
        <v>1</v>
      </c>
      <c r="K47" s="136">
        <v>0</v>
      </c>
      <c r="L47" s="136">
        <v>0</v>
      </c>
      <c r="M47" s="136">
        <v>6</v>
      </c>
      <c r="N47" s="136">
        <v>0</v>
      </c>
      <c r="O47" s="136">
        <v>0</v>
      </c>
      <c r="P47" s="136">
        <v>0</v>
      </c>
      <c r="Q47" s="136">
        <v>1</v>
      </c>
      <c r="R47" s="136">
        <v>0</v>
      </c>
      <c r="S47" s="136">
        <v>43</v>
      </c>
      <c r="T47" s="136">
        <v>7</v>
      </c>
      <c r="U47" s="136">
        <v>0</v>
      </c>
      <c r="V47" s="136">
        <v>0</v>
      </c>
      <c r="W47" s="136">
        <v>1</v>
      </c>
      <c r="X47" s="136">
        <v>0</v>
      </c>
      <c r="Y47" s="136">
        <v>0</v>
      </c>
      <c r="Z47" s="136">
        <v>0</v>
      </c>
      <c r="AA47" s="136">
        <v>0</v>
      </c>
      <c r="AB47" s="136">
        <v>0</v>
      </c>
      <c r="AC47" s="136">
        <v>30</v>
      </c>
      <c r="AD47" s="136">
        <v>0</v>
      </c>
      <c r="AE47" s="136">
        <v>1</v>
      </c>
      <c r="AF47" s="136">
        <v>0</v>
      </c>
      <c r="AG47" s="136">
        <v>18</v>
      </c>
      <c r="AH47" s="136">
        <v>13</v>
      </c>
      <c r="AI47" s="136">
        <v>1</v>
      </c>
      <c r="AJ47" s="136">
        <v>4</v>
      </c>
      <c r="AK47" s="136">
        <v>0</v>
      </c>
      <c r="AL47" s="136">
        <v>0</v>
      </c>
      <c r="AM47" s="136">
        <v>4</v>
      </c>
      <c r="AN47" s="136">
        <v>1</v>
      </c>
      <c r="AO47" s="136">
        <v>2</v>
      </c>
      <c r="AP47" s="136">
        <v>0</v>
      </c>
    </row>
    <row r="48" spans="1:42" customFormat="1" ht="15.6" x14ac:dyDescent="0.3">
      <c r="A48" s="159" t="s">
        <v>83</v>
      </c>
      <c r="B48" s="191">
        <v>989</v>
      </c>
      <c r="C48" s="136">
        <v>1</v>
      </c>
      <c r="D48" s="136">
        <v>1</v>
      </c>
      <c r="E48" s="136">
        <v>16</v>
      </c>
      <c r="F48" s="136">
        <v>7</v>
      </c>
      <c r="G48" s="136">
        <v>9</v>
      </c>
      <c r="H48" s="136">
        <v>67</v>
      </c>
      <c r="I48" s="136">
        <v>0</v>
      </c>
      <c r="J48" s="136">
        <v>5</v>
      </c>
      <c r="K48" s="136">
        <v>4</v>
      </c>
      <c r="L48" s="136">
        <v>0</v>
      </c>
      <c r="M48" s="136">
        <v>5</v>
      </c>
      <c r="N48" s="136">
        <v>0</v>
      </c>
      <c r="O48" s="136">
        <v>4</v>
      </c>
      <c r="P48" s="136">
        <v>3</v>
      </c>
      <c r="Q48" s="136">
        <v>17</v>
      </c>
      <c r="R48" s="136">
        <v>5</v>
      </c>
      <c r="S48" s="136">
        <v>378</v>
      </c>
      <c r="T48" s="136">
        <v>37</v>
      </c>
      <c r="U48" s="136">
        <v>1</v>
      </c>
      <c r="V48" s="136">
        <v>0</v>
      </c>
      <c r="W48" s="136">
        <v>3</v>
      </c>
      <c r="X48" s="136">
        <v>1</v>
      </c>
      <c r="Y48" s="136">
        <v>3</v>
      </c>
      <c r="Z48" s="136">
        <v>2</v>
      </c>
      <c r="AA48" s="136">
        <v>4</v>
      </c>
      <c r="AB48" s="136">
        <v>0</v>
      </c>
      <c r="AC48" s="136">
        <v>120</v>
      </c>
      <c r="AD48" s="136">
        <v>1</v>
      </c>
      <c r="AE48" s="136">
        <v>13</v>
      </c>
      <c r="AF48" s="136">
        <v>4</v>
      </c>
      <c r="AG48" s="136">
        <v>92</v>
      </c>
      <c r="AH48" s="136">
        <v>50</v>
      </c>
      <c r="AI48" s="136">
        <v>5</v>
      </c>
      <c r="AJ48" s="136">
        <v>65</v>
      </c>
      <c r="AK48" s="136">
        <v>0</v>
      </c>
      <c r="AL48" s="136">
        <v>5</v>
      </c>
      <c r="AM48" s="136">
        <v>29</v>
      </c>
      <c r="AN48" s="136">
        <v>9</v>
      </c>
      <c r="AO48" s="136">
        <v>13</v>
      </c>
      <c r="AP48" s="136">
        <v>10</v>
      </c>
    </row>
    <row r="49" spans="1:42" customFormat="1" ht="15.6" x14ac:dyDescent="0.3">
      <c r="A49" s="159" t="s">
        <v>84</v>
      </c>
      <c r="B49" s="191">
        <v>208</v>
      </c>
      <c r="C49" s="136">
        <v>0</v>
      </c>
      <c r="D49" s="136">
        <v>1</v>
      </c>
      <c r="E49" s="136">
        <v>10</v>
      </c>
      <c r="F49" s="136">
        <v>1</v>
      </c>
      <c r="G49" s="136">
        <v>2</v>
      </c>
      <c r="H49" s="136">
        <v>14</v>
      </c>
      <c r="I49" s="136">
        <v>0</v>
      </c>
      <c r="J49" s="136">
        <v>5</v>
      </c>
      <c r="K49" s="136">
        <v>0</v>
      </c>
      <c r="L49" s="136">
        <v>0</v>
      </c>
      <c r="M49" s="136">
        <v>1</v>
      </c>
      <c r="N49" s="136">
        <v>0</v>
      </c>
      <c r="O49" s="136">
        <v>3</v>
      </c>
      <c r="P49" s="136">
        <v>1</v>
      </c>
      <c r="Q49" s="136">
        <v>5</v>
      </c>
      <c r="R49" s="136">
        <v>3</v>
      </c>
      <c r="S49" s="136">
        <v>58</v>
      </c>
      <c r="T49" s="136">
        <v>12</v>
      </c>
      <c r="U49" s="136">
        <v>1</v>
      </c>
      <c r="V49" s="136">
        <v>0</v>
      </c>
      <c r="W49" s="136">
        <v>3</v>
      </c>
      <c r="X49" s="136">
        <v>0</v>
      </c>
      <c r="Y49" s="136">
        <v>1</v>
      </c>
      <c r="Z49" s="136">
        <v>1</v>
      </c>
      <c r="AA49" s="136">
        <v>0</v>
      </c>
      <c r="AB49" s="136">
        <v>0</v>
      </c>
      <c r="AC49" s="136">
        <v>31</v>
      </c>
      <c r="AD49" s="136">
        <v>2</v>
      </c>
      <c r="AE49" s="136">
        <v>3</v>
      </c>
      <c r="AF49" s="136">
        <v>0</v>
      </c>
      <c r="AG49" s="136">
        <v>14</v>
      </c>
      <c r="AH49" s="136">
        <v>12</v>
      </c>
      <c r="AI49" s="136">
        <v>3</v>
      </c>
      <c r="AJ49" s="136">
        <v>10</v>
      </c>
      <c r="AK49" s="136">
        <v>0</v>
      </c>
      <c r="AL49" s="136">
        <v>0</v>
      </c>
      <c r="AM49" s="136">
        <v>5</v>
      </c>
      <c r="AN49" s="136">
        <v>1</v>
      </c>
      <c r="AO49" s="136">
        <v>2</v>
      </c>
      <c r="AP49" s="136">
        <v>3</v>
      </c>
    </row>
    <row r="50" spans="1:42" customFormat="1" ht="15.6" x14ac:dyDescent="0.3">
      <c r="A50" s="159" t="s">
        <v>85</v>
      </c>
      <c r="B50" s="191">
        <v>19</v>
      </c>
      <c r="C50" s="136">
        <v>0</v>
      </c>
      <c r="D50" s="136">
        <v>0</v>
      </c>
      <c r="E50" s="136">
        <v>0</v>
      </c>
      <c r="F50" s="136">
        <v>0</v>
      </c>
      <c r="G50" s="136">
        <v>0</v>
      </c>
      <c r="H50" s="136">
        <v>0</v>
      </c>
      <c r="I50" s="136">
        <v>0</v>
      </c>
      <c r="J50" s="136">
        <v>0</v>
      </c>
      <c r="K50" s="136">
        <v>0</v>
      </c>
      <c r="L50" s="136">
        <v>0</v>
      </c>
      <c r="M50" s="136">
        <v>0</v>
      </c>
      <c r="N50" s="136">
        <v>0</v>
      </c>
      <c r="O50" s="136">
        <v>0</v>
      </c>
      <c r="P50" s="136">
        <v>0</v>
      </c>
      <c r="Q50" s="136">
        <v>0</v>
      </c>
      <c r="R50" s="136">
        <v>0</v>
      </c>
      <c r="S50" s="136">
        <v>9</v>
      </c>
      <c r="T50" s="136">
        <v>1</v>
      </c>
      <c r="U50" s="136">
        <v>0</v>
      </c>
      <c r="V50" s="136">
        <v>0</v>
      </c>
      <c r="W50" s="136">
        <v>0</v>
      </c>
      <c r="X50" s="136">
        <v>0</v>
      </c>
      <c r="Y50" s="136">
        <v>0</v>
      </c>
      <c r="Z50" s="136">
        <v>0</v>
      </c>
      <c r="AA50" s="136">
        <v>0</v>
      </c>
      <c r="AB50" s="136">
        <v>0</v>
      </c>
      <c r="AC50" s="136">
        <v>4</v>
      </c>
      <c r="AD50" s="136">
        <v>0</v>
      </c>
      <c r="AE50" s="136">
        <v>0</v>
      </c>
      <c r="AF50" s="136">
        <v>0</v>
      </c>
      <c r="AG50" s="136">
        <v>0</v>
      </c>
      <c r="AH50" s="136">
        <v>1</v>
      </c>
      <c r="AI50" s="136">
        <v>0</v>
      </c>
      <c r="AJ50" s="136">
        <v>2</v>
      </c>
      <c r="AK50" s="136">
        <v>0</v>
      </c>
      <c r="AL50" s="136">
        <v>0</v>
      </c>
      <c r="AM50" s="136">
        <v>2</v>
      </c>
      <c r="AN50" s="136">
        <v>0</v>
      </c>
      <c r="AO50" s="136">
        <v>0</v>
      </c>
      <c r="AP50" s="136">
        <v>0</v>
      </c>
    </row>
    <row r="51" spans="1:42" customFormat="1" ht="15.6" x14ac:dyDescent="0.3">
      <c r="A51" s="159" t="s">
        <v>86</v>
      </c>
      <c r="B51" s="191">
        <v>232</v>
      </c>
      <c r="C51" s="136">
        <v>0</v>
      </c>
      <c r="D51" s="136">
        <v>0</v>
      </c>
      <c r="E51" s="136">
        <v>5</v>
      </c>
      <c r="F51" s="136">
        <v>5</v>
      </c>
      <c r="G51" s="136">
        <v>0</v>
      </c>
      <c r="H51" s="136">
        <v>7</v>
      </c>
      <c r="I51" s="136">
        <v>0</v>
      </c>
      <c r="J51" s="136">
        <v>1</v>
      </c>
      <c r="K51" s="136">
        <v>0</v>
      </c>
      <c r="L51" s="136">
        <v>0</v>
      </c>
      <c r="M51" s="136">
        <v>0</v>
      </c>
      <c r="N51" s="136">
        <v>0</v>
      </c>
      <c r="O51" s="136">
        <v>0</v>
      </c>
      <c r="P51" s="136">
        <v>0</v>
      </c>
      <c r="Q51" s="136">
        <v>9</v>
      </c>
      <c r="R51" s="136">
        <v>1</v>
      </c>
      <c r="S51" s="136">
        <v>91</v>
      </c>
      <c r="T51" s="136">
        <v>21</v>
      </c>
      <c r="U51" s="136">
        <v>3</v>
      </c>
      <c r="V51" s="136">
        <v>0</v>
      </c>
      <c r="W51" s="136">
        <v>0</v>
      </c>
      <c r="X51" s="136">
        <v>0</v>
      </c>
      <c r="Y51" s="136">
        <v>3</v>
      </c>
      <c r="Z51" s="136">
        <v>0</v>
      </c>
      <c r="AA51" s="136">
        <v>1</v>
      </c>
      <c r="AB51" s="136">
        <v>0</v>
      </c>
      <c r="AC51" s="136">
        <v>25</v>
      </c>
      <c r="AD51" s="136">
        <v>0</v>
      </c>
      <c r="AE51" s="136">
        <v>3</v>
      </c>
      <c r="AF51" s="136">
        <v>0</v>
      </c>
      <c r="AG51" s="136">
        <v>24</v>
      </c>
      <c r="AH51" s="136">
        <v>7</v>
      </c>
      <c r="AI51" s="136">
        <v>0</v>
      </c>
      <c r="AJ51" s="136">
        <v>14</v>
      </c>
      <c r="AK51" s="136">
        <v>0</v>
      </c>
      <c r="AL51" s="136">
        <v>1</v>
      </c>
      <c r="AM51" s="136">
        <v>4</v>
      </c>
      <c r="AN51" s="136">
        <v>0</v>
      </c>
      <c r="AO51" s="136">
        <v>3</v>
      </c>
      <c r="AP51" s="136">
        <v>4</v>
      </c>
    </row>
    <row r="52" spans="1:42" customFormat="1" ht="15.6" x14ac:dyDescent="0.3">
      <c r="A52" s="159" t="s">
        <v>505</v>
      </c>
      <c r="B52" s="191">
        <v>0</v>
      </c>
      <c r="C52" s="136">
        <v>0</v>
      </c>
      <c r="D52" s="136">
        <v>0</v>
      </c>
      <c r="E52" s="136">
        <v>0</v>
      </c>
      <c r="F52" s="136">
        <v>0</v>
      </c>
      <c r="G52" s="136">
        <v>0</v>
      </c>
      <c r="H52" s="136">
        <v>0</v>
      </c>
      <c r="I52" s="136">
        <v>0</v>
      </c>
      <c r="J52" s="136">
        <v>0</v>
      </c>
      <c r="K52" s="136">
        <v>0</v>
      </c>
      <c r="L52" s="136">
        <v>0</v>
      </c>
      <c r="M52" s="136">
        <v>0</v>
      </c>
      <c r="N52" s="136">
        <v>0</v>
      </c>
      <c r="O52" s="136">
        <v>0</v>
      </c>
      <c r="P52" s="136">
        <v>0</v>
      </c>
      <c r="Q52" s="136">
        <v>0</v>
      </c>
      <c r="R52" s="136">
        <v>0</v>
      </c>
      <c r="S52" s="136">
        <v>0</v>
      </c>
      <c r="T52" s="136">
        <v>0</v>
      </c>
      <c r="U52" s="136">
        <v>0</v>
      </c>
      <c r="V52" s="136">
        <v>0</v>
      </c>
      <c r="W52" s="136">
        <v>0</v>
      </c>
      <c r="X52" s="136">
        <v>0</v>
      </c>
      <c r="Y52" s="136">
        <v>0</v>
      </c>
      <c r="Z52" s="136">
        <v>0</v>
      </c>
      <c r="AA52" s="136">
        <v>0</v>
      </c>
      <c r="AB52" s="136">
        <v>0</v>
      </c>
      <c r="AC52" s="136">
        <v>0</v>
      </c>
      <c r="AD52" s="136">
        <v>0</v>
      </c>
      <c r="AE52" s="136">
        <v>0</v>
      </c>
      <c r="AF52" s="136">
        <v>0</v>
      </c>
      <c r="AG52" s="136">
        <v>0</v>
      </c>
      <c r="AH52" s="136">
        <v>0</v>
      </c>
      <c r="AI52" s="136">
        <v>0</v>
      </c>
      <c r="AJ52" s="136">
        <v>0</v>
      </c>
      <c r="AK52" s="136">
        <v>0</v>
      </c>
      <c r="AL52" s="136">
        <v>0</v>
      </c>
      <c r="AM52" s="136">
        <v>0</v>
      </c>
      <c r="AN52" s="136">
        <v>0</v>
      </c>
      <c r="AO52" s="136">
        <v>0</v>
      </c>
      <c r="AP52" s="136">
        <v>0</v>
      </c>
    </row>
    <row r="53" spans="1:42" customFormat="1" ht="15.6" x14ac:dyDescent="0.3">
      <c r="A53" s="159" t="s">
        <v>88</v>
      </c>
      <c r="B53" s="191">
        <v>14</v>
      </c>
      <c r="C53" s="136">
        <v>0</v>
      </c>
      <c r="D53" s="136">
        <v>0</v>
      </c>
      <c r="E53" s="136">
        <v>0</v>
      </c>
      <c r="F53" s="136">
        <v>0</v>
      </c>
      <c r="G53" s="136">
        <v>0</v>
      </c>
      <c r="H53" s="136">
        <v>1</v>
      </c>
      <c r="I53" s="136">
        <v>0</v>
      </c>
      <c r="J53" s="136">
        <v>0</v>
      </c>
      <c r="K53" s="136">
        <v>0</v>
      </c>
      <c r="L53" s="136">
        <v>0</v>
      </c>
      <c r="M53" s="136">
        <v>0</v>
      </c>
      <c r="N53" s="136">
        <v>0</v>
      </c>
      <c r="O53" s="136">
        <v>0</v>
      </c>
      <c r="P53" s="136">
        <v>0</v>
      </c>
      <c r="Q53" s="136">
        <v>1</v>
      </c>
      <c r="R53" s="136">
        <v>0</v>
      </c>
      <c r="S53" s="136">
        <v>7</v>
      </c>
      <c r="T53" s="136">
        <v>1</v>
      </c>
      <c r="U53" s="136">
        <v>0</v>
      </c>
      <c r="V53" s="136">
        <v>0</v>
      </c>
      <c r="W53" s="136">
        <v>0</v>
      </c>
      <c r="X53" s="136">
        <v>0</v>
      </c>
      <c r="Y53" s="136">
        <v>0</v>
      </c>
      <c r="Z53" s="136">
        <v>0</v>
      </c>
      <c r="AA53" s="136">
        <v>0</v>
      </c>
      <c r="AB53" s="136">
        <v>0</v>
      </c>
      <c r="AC53" s="136">
        <v>0</v>
      </c>
      <c r="AD53" s="136">
        <v>0</v>
      </c>
      <c r="AE53" s="136">
        <v>0</v>
      </c>
      <c r="AF53" s="136">
        <v>0</v>
      </c>
      <c r="AG53" s="136">
        <v>0</v>
      </c>
      <c r="AH53" s="136">
        <v>1</v>
      </c>
      <c r="AI53" s="136">
        <v>0</v>
      </c>
      <c r="AJ53" s="136">
        <v>0</v>
      </c>
      <c r="AK53" s="136">
        <v>0</v>
      </c>
      <c r="AL53" s="136">
        <v>0</v>
      </c>
      <c r="AM53" s="136">
        <v>0</v>
      </c>
      <c r="AN53" s="136">
        <v>2</v>
      </c>
      <c r="AO53" s="136">
        <v>1</v>
      </c>
      <c r="AP53" s="136">
        <v>0</v>
      </c>
    </row>
    <row r="54" spans="1:42" customFormat="1" ht="15.6" x14ac:dyDescent="0.3">
      <c r="A54" s="159" t="s">
        <v>89</v>
      </c>
      <c r="B54" s="191">
        <v>124</v>
      </c>
      <c r="C54" s="136">
        <v>0</v>
      </c>
      <c r="D54" s="136">
        <v>0</v>
      </c>
      <c r="E54" s="136">
        <v>3</v>
      </c>
      <c r="F54" s="136">
        <v>1</v>
      </c>
      <c r="G54" s="136">
        <v>2</v>
      </c>
      <c r="H54" s="136">
        <v>10</v>
      </c>
      <c r="I54" s="136">
        <v>0</v>
      </c>
      <c r="J54" s="136">
        <v>0</v>
      </c>
      <c r="K54" s="136">
        <v>1</v>
      </c>
      <c r="L54" s="136">
        <v>0</v>
      </c>
      <c r="M54" s="136">
        <v>0</v>
      </c>
      <c r="N54" s="136">
        <v>0</v>
      </c>
      <c r="O54" s="136">
        <v>2</v>
      </c>
      <c r="P54" s="136">
        <v>2</v>
      </c>
      <c r="Q54" s="136">
        <v>1</v>
      </c>
      <c r="R54" s="136">
        <v>0</v>
      </c>
      <c r="S54" s="136">
        <v>53</v>
      </c>
      <c r="T54" s="136">
        <v>6</v>
      </c>
      <c r="U54" s="136">
        <v>2</v>
      </c>
      <c r="V54" s="136">
        <v>0</v>
      </c>
      <c r="W54" s="136">
        <v>0</v>
      </c>
      <c r="X54" s="136">
        <v>0</v>
      </c>
      <c r="Y54" s="136">
        <v>0</v>
      </c>
      <c r="Z54" s="136">
        <v>0</v>
      </c>
      <c r="AA54" s="136">
        <v>0</v>
      </c>
      <c r="AB54" s="136">
        <v>0</v>
      </c>
      <c r="AC54" s="136">
        <v>6</v>
      </c>
      <c r="AD54" s="136">
        <v>0</v>
      </c>
      <c r="AE54" s="136">
        <v>1</v>
      </c>
      <c r="AF54" s="136">
        <v>0</v>
      </c>
      <c r="AG54" s="136">
        <v>7</v>
      </c>
      <c r="AH54" s="136">
        <v>8</v>
      </c>
      <c r="AI54" s="136">
        <v>0</v>
      </c>
      <c r="AJ54" s="136">
        <v>8</v>
      </c>
      <c r="AK54" s="136">
        <v>0</v>
      </c>
      <c r="AL54" s="136">
        <v>1</v>
      </c>
      <c r="AM54" s="136">
        <v>7</v>
      </c>
      <c r="AN54" s="136">
        <v>0</v>
      </c>
      <c r="AO54" s="136">
        <v>0</v>
      </c>
      <c r="AP54" s="136">
        <v>3</v>
      </c>
    </row>
    <row r="55" spans="1:42" customFormat="1" ht="15.6" x14ac:dyDescent="0.3">
      <c r="A55" s="159" t="s">
        <v>90</v>
      </c>
      <c r="B55" s="191">
        <v>37</v>
      </c>
      <c r="C55" s="136">
        <v>0</v>
      </c>
      <c r="D55" s="136">
        <v>0</v>
      </c>
      <c r="E55" s="136">
        <v>3</v>
      </c>
      <c r="F55" s="136">
        <v>0</v>
      </c>
      <c r="G55" s="136">
        <v>0</v>
      </c>
      <c r="H55" s="136">
        <v>2</v>
      </c>
      <c r="I55" s="136">
        <v>1</v>
      </c>
      <c r="J55" s="136">
        <v>0</v>
      </c>
      <c r="K55" s="136">
        <v>0</v>
      </c>
      <c r="L55" s="136">
        <v>0</v>
      </c>
      <c r="M55" s="136">
        <v>0</v>
      </c>
      <c r="N55" s="136">
        <v>0</v>
      </c>
      <c r="O55" s="136">
        <v>3</v>
      </c>
      <c r="P55" s="136">
        <v>0</v>
      </c>
      <c r="Q55" s="136">
        <v>0</v>
      </c>
      <c r="R55" s="136">
        <v>0</v>
      </c>
      <c r="S55" s="136">
        <v>7</v>
      </c>
      <c r="T55" s="136">
        <v>3</v>
      </c>
      <c r="U55" s="136">
        <v>0</v>
      </c>
      <c r="V55" s="136">
        <v>0</v>
      </c>
      <c r="W55" s="136">
        <v>0</v>
      </c>
      <c r="X55" s="136">
        <v>0</v>
      </c>
      <c r="Y55" s="136">
        <v>1</v>
      </c>
      <c r="Z55" s="136">
        <v>0</v>
      </c>
      <c r="AA55" s="136">
        <v>0</v>
      </c>
      <c r="AB55" s="136">
        <v>0</v>
      </c>
      <c r="AC55" s="136">
        <v>1</v>
      </c>
      <c r="AD55" s="136">
        <v>0</v>
      </c>
      <c r="AE55" s="136">
        <v>0</v>
      </c>
      <c r="AF55" s="136">
        <v>0</v>
      </c>
      <c r="AG55" s="136">
        <v>2</v>
      </c>
      <c r="AH55" s="136">
        <v>5</v>
      </c>
      <c r="AI55" s="136">
        <v>0</v>
      </c>
      <c r="AJ55" s="136">
        <v>1</v>
      </c>
      <c r="AK55" s="136">
        <v>0</v>
      </c>
      <c r="AL55" s="136">
        <v>1</v>
      </c>
      <c r="AM55" s="136">
        <v>4</v>
      </c>
      <c r="AN55" s="136">
        <v>2</v>
      </c>
      <c r="AO55" s="136">
        <v>1</v>
      </c>
      <c r="AP55" s="136">
        <v>0</v>
      </c>
    </row>
    <row r="56" spans="1:42" customFormat="1" ht="15.6" x14ac:dyDescent="0.3">
      <c r="A56" s="159" t="s">
        <v>655</v>
      </c>
      <c r="B56" s="191">
        <v>27</v>
      </c>
      <c r="C56" s="136">
        <v>0</v>
      </c>
      <c r="D56" s="136">
        <v>0</v>
      </c>
      <c r="E56" s="136">
        <v>0</v>
      </c>
      <c r="F56" s="136">
        <v>0</v>
      </c>
      <c r="G56" s="136">
        <v>0</v>
      </c>
      <c r="H56" s="136">
        <v>2</v>
      </c>
      <c r="I56" s="136">
        <v>0</v>
      </c>
      <c r="J56" s="136">
        <v>0</v>
      </c>
      <c r="K56" s="136">
        <v>0</v>
      </c>
      <c r="L56" s="136">
        <v>0</v>
      </c>
      <c r="M56" s="136">
        <v>0</v>
      </c>
      <c r="N56" s="136">
        <v>0</v>
      </c>
      <c r="O56" s="136">
        <v>0</v>
      </c>
      <c r="P56" s="136">
        <v>0</v>
      </c>
      <c r="Q56" s="136">
        <v>0</v>
      </c>
      <c r="R56" s="136">
        <v>0</v>
      </c>
      <c r="S56" s="136">
        <v>19</v>
      </c>
      <c r="T56" s="136">
        <v>1</v>
      </c>
      <c r="U56" s="136">
        <v>0</v>
      </c>
      <c r="V56" s="136">
        <v>0</v>
      </c>
      <c r="W56" s="136">
        <v>0</v>
      </c>
      <c r="X56" s="136">
        <v>0</v>
      </c>
      <c r="Y56" s="136">
        <v>0</v>
      </c>
      <c r="Z56" s="136">
        <v>0</v>
      </c>
      <c r="AA56" s="136">
        <v>0</v>
      </c>
      <c r="AB56" s="136">
        <v>0</v>
      </c>
      <c r="AC56" s="136">
        <v>3</v>
      </c>
      <c r="AD56" s="136">
        <v>0</v>
      </c>
      <c r="AE56" s="136">
        <v>0</v>
      </c>
      <c r="AF56" s="136">
        <v>0</v>
      </c>
      <c r="AG56" s="136">
        <v>0</v>
      </c>
      <c r="AH56" s="136">
        <v>1</v>
      </c>
      <c r="AI56" s="136">
        <v>0</v>
      </c>
      <c r="AJ56" s="136">
        <v>0</v>
      </c>
      <c r="AK56" s="136">
        <v>0</v>
      </c>
      <c r="AL56" s="136">
        <v>0</v>
      </c>
      <c r="AM56" s="136">
        <v>1</v>
      </c>
      <c r="AN56" s="136">
        <v>0</v>
      </c>
      <c r="AO56" s="136">
        <v>0</v>
      </c>
      <c r="AP56" s="136">
        <v>0</v>
      </c>
    </row>
    <row r="57" spans="1:42" customFormat="1" ht="15.6" x14ac:dyDescent="0.3">
      <c r="A57" s="161" t="s">
        <v>573</v>
      </c>
      <c r="B57" s="160">
        <v>2</v>
      </c>
      <c r="C57" s="136">
        <v>0</v>
      </c>
      <c r="D57" s="136">
        <v>0</v>
      </c>
      <c r="E57" s="136">
        <v>0</v>
      </c>
      <c r="F57" s="136">
        <v>0</v>
      </c>
      <c r="G57" s="136">
        <v>0</v>
      </c>
      <c r="H57" s="136">
        <v>0</v>
      </c>
      <c r="I57" s="136">
        <v>0</v>
      </c>
      <c r="J57" s="136">
        <v>0</v>
      </c>
      <c r="K57" s="136">
        <v>0</v>
      </c>
      <c r="L57" s="136">
        <v>0</v>
      </c>
      <c r="M57" s="136">
        <v>0</v>
      </c>
      <c r="N57" s="136">
        <v>0</v>
      </c>
      <c r="O57" s="136">
        <v>0</v>
      </c>
      <c r="P57" s="136">
        <v>0</v>
      </c>
      <c r="Q57" s="136">
        <v>0</v>
      </c>
      <c r="R57" s="136">
        <v>0</v>
      </c>
      <c r="S57" s="136">
        <v>2</v>
      </c>
      <c r="T57" s="136">
        <v>0</v>
      </c>
      <c r="U57" s="136">
        <v>0</v>
      </c>
      <c r="V57" s="136">
        <v>0</v>
      </c>
      <c r="W57" s="136">
        <v>0</v>
      </c>
      <c r="X57" s="136">
        <v>0</v>
      </c>
      <c r="Y57" s="136">
        <v>0</v>
      </c>
      <c r="Z57" s="136">
        <v>0</v>
      </c>
      <c r="AA57" s="136">
        <v>0</v>
      </c>
      <c r="AB57" s="136">
        <v>0</v>
      </c>
      <c r="AC57" s="136">
        <v>0</v>
      </c>
      <c r="AD57" s="136">
        <v>0</v>
      </c>
      <c r="AE57" s="136">
        <v>0</v>
      </c>
      <c r="AF57" s="136">
        <v>0</v>
      </c>
      <c r="AG57" s="136">
        <v>0</v>
      </c>
      <c r="AH57" s="136">
        <v>0</v>
      </c>
      <c r="AI57" s="136">
        <v>0</v>
      </c>
      <c r="AJ57" s="136">
        <v>0</v>
      </c>
      <c r="AK57" s="136">
        <v>0</v>
      </c>
      <c r="AL57" s="136">
        <v>0</v>
      </c>
      <c r="AM57" s="136">
        <v>0</v>
      </c>
      <c r="AN57" s="136">
        <v>0</v>
      </c>
      <c r="AO57" s="136">
        <v>0</v>
      </c>
      <c r="AP57" s="136">
        <v>0</v>
      </c>
    </row>
    <row r="58" spans="1:42" customFormat="1" ht="15.6" x14ac:dyDescent="0.3">
      <c r="A58" s="161" t="s">
        <v>656</v>
      </c>
      <c r="B58" s="160">
        <v>0</v>
      </c>
      <c r="C58" s="136">
        <v>0</v>
      </c>
      <c r="D58" s="136">
        <v>0</v>
      </c>
      <c r="E58" s="136">
        <v>0</v>
      </c>
      <c r="F58" s="136">
        <v>0</v>
      </c>
      <c r="G58" s="136">
        <v>0</v>
      </c>
      <c r="H58" s="136">
        <v>0</v>
      </c>
      <c r="I58" s="136">
        <v>0</v>
      </c>
      <c r="J58" s="136">
        <v>0</v>
      </c>
      <c r="K58" s="136">
        <v>0</v>
      </c>
      <c r="L58" s="136">
        <v>0</v>
      </c>
      <c r="M58" s="136">
        <v>0</v>
      </c>
      <c r="N58" s="136">
        <v>0</v>
      </c>
      <c r="O58" s="136">
        <v>0</v>
      </c>
      <c r="P58" s="136">
        <v>0</v>
      </c>
      <c r="Q58" s="136">
        <v>0</v>
      </c>
      <c r="R58" s="136">
        <v>0</v>
      </c>
      <c r="S58" s="136">
        <v>0</v>
      </c>
      <c r="T58" s="136">
        <v>0</v>
      </c>
      <c r="U58" s="136">
        <v>0</v>
      </c>
      <c r="V58" s="136">
        <v>0</v>
      </c>
      <c r="W58" s="136">
        <v>0</v>
      </c>
      <c r="X58" s="136">
        <v>0</v>
      </c>
      <c r="Y58" s="136">
        <v>0</v>
      </c>
      <c r="Z58" s="136">
        <v>0</v>
      </c>
      <c r="AA58" s="136">
        <v>0</v>
      </c>
      <c r="AB58" s="136">
        <v>0</v>
      </c>
      <c r="AC58" s="136">
        <v>0</v>
      </c>
      <c r="AD58" s="136">
        <v>0</v>
      </c>
      <c r="AE58" s="136">
        <v>0</v>
      </c>
      <c r="AF58" s="136">
        <v>0</v>
      </c>
      <c r="AG58" s="136">
        <v>0</v>
      </c>
      <c r="AH58" s="136">
        <v>0</v>
      </c>
      <c r="AI58" s="136">
        <v>0</v>
      </c>
      <c r="AJ58" s="136">
        <v>0</v>
      </c>
      <c r="AK58" s="136">
        <v>0</v>
      </c>
      <c r="AL58" s="136">
        <v>0</v>
      </c>
      <c r="AM58" s="136">
        <v>0</v>
      </c>
      <c r="AN58" s="136">
        <v>0</v>
      </c>
      <c r="AO58" s="136">
        <v>0</v>
      </c>
      <c r="AP58" s="136">
        <v>0</v>
      </c>
    </row>
    <row r="59" spans="1:42" customFormat="1" ht="15.6" x14ac:dyDescent="0.3">
      <c r="A59" s="161" t="s">
        <v>608</v>
      </c>
      <c r="B59" s="160">
        <v>0</v>
      </c>
      <c r="C59" s="136">
        <v>0</v>
      </c>
      <c r="D59" s="136">
        <v>0</v>
      </c>
      <c r="E59" s="136">
        <v>0</v>
      </c>
      <c r="F59" s="136">
        <v>0</v>
      </c>
      <c r="G59" s="136">
        <v>0</v>
      </c>
      <c r="H59" s="136">
        <v>0</v>
      </c>
      <c r="I59" s="136">
        <v>0</v>
      </c>
      <c r="J59" s="136">
        <v>0</v>
      </c>
      <c r="K59" s="136">
        <v>0</v>
      </c>
      <c r="L59" s="136">
        <v>0</v>
      </c>
      <c r="M59" s="136">
        <v>0</v>
      </c>
      <c r="N59" s="136">
        <v>0</v>
      </c>
      <c r="O59" s="136">
        <v>0</v>
      </c>
      <c r="P59" s="136">
        <v>0</v>
      </c>
      <c r="Q59" s="136">
        <v>0</v>
      </c>
      <c r="R59" s="136">
        <v>0</v>
      </c>
      <c r="S59" s="136">
        <v>0</v>
      </c>
      <c r="T59" s="136">
        <v>0</v>
      </c>
      <c r="U59" s="136">
        <v>0</v>
      </c>
      <c r="V59" s="136">
        <v>0</v>
      </c>
      <c r="W59" s="136">
        <v>0</v>
      </c>
      <c r="X59" s="136">
        <v>0</v>
      </c>
      <c r="Y59" s="136">
        <v>0</v>
      </c>
      <c r="Z59" s="136">
        <v>0</v>
      </c>
      <c r="AA59" s="136">
        <v>0</v>
      </c>
      <c r="AB59" s="136">
        <v>0</v>
      </c>
      <c r="AC59" s="136">
        <v>0</v>
      </c>
      <c r="AD59" s="136">
        <v>0</v>
      </c>
      <c r="AE59" s="136">
        <v>0</v>
      </c>
      <c r="AF59" s="136">
        <v>0</v>
      </c>
      <c r="AG59" s="136">
        <v>0</v>
      </c>
      <c r="AH59" s="136">
        <v>0</v>
      </c>
      <c r="AI59" s="136">
        <v>0</v>
      </c>
      <c r="AJ59" s="136">
        <v>0</v>
      </c>
      <c r="AK59" s="136">
        <v>0</v>
      </c>
      <c r="AL59" s="136">
        <v>0</v>
      </c>
      <c r="AM59" s="136">
        <v>0</v>
      </c>
      <c r="AN59" s="136">
        <v>0</v>
      </c>
      <c r="AO59" s="136">
        <v>0</v>
      </c>
      <c r="AP59" s="136">
        <v>0</v>
      </c>
    </row>
    <row r="60" spans="1:42" customFormat="1" ht="15.6" x14ac:dyDescent="0.3">
      <c r="A60" s="161" t="s">
        <v>533</v>
      </c>
      <c r="B60" s="160">
        <v>1</v>
      </c>
      <c r="C60" s="136">
        <v>0</v>
      </c>
      <c r="D60" s="136">
        <v>0</v>
      </c>
      <c r="E60" s="136">
        <v>0</v>
      </c>
      <c r="F60" s="136">
        <v>0</v>
      </c>
      <c r="G60" s="136">
        <v>0</v>
      </c>
      <c r="H60" s="136">
        <v>0</v>
      </c>
      <c r="I60" s="136">
        <v>0</v>
      </c>
      <c r="J60" s="136">
        <v>0</v>
      </c>
      <c r="K60" s="136">
        <v>0</v>
      </c>
      <c r="L60" s="136">
        <v>0</v>
      </c>
      <c r="M60" s="136">
        <v>0</v>
      </c>
      <c r="N60" s="136">
        <v>0</v>
      </c>
      <c r="O60" s="136">
        <v>0</v>
      </c>
      <c r="P60" s="136">
        <v>0</v>
      </c>
      <c r="Q60" s="136">
        <v>0</v>
      </c>
      <c r="R60" s="136">
        <v>0</v>
      </c>
      <c r="S60" s="136">
        <v>1</v>
      </c>
      <c r="T60" s="136">
        <v>0</v>
      </c>
      <c r="U60" s="136">
        <v>0</v>
      </c>
      <c r="V60" s="136">
        <v>0</v>
      </c>
      <c r="W60" s="136">
        <v>0</v>
      </c>
      <c r="X60" s="136">
        <v>0</v>
      </c>
      <c r="Y60" s="136">
        <v>0</v>
      </c>
      <c r="Z60" s="136">
        <v>0</v>
      </c>
      <c r="AA60" s="136">
        <v>0</v>
      </c>
      <c r="AB60" s="136">
        <v>0</v>
      </c>
      <c r="AC60" s="136">
        <v>0</v>
      </c>
      <c r="AD60" s="136">
        <v>0</v>
      </c>
      <c r="AE60" s="136">
        <v>0</v>
      </c>
      <c r="AF60" s="136">
        <v>0</v>
      </c>
      <c r="AG60" s="136">
        <v>0</v>
      </c>
      <c r="AH60" s="136">
        <v>0</v>
      </c>
      <c r="AI60" s="136">
        <v>0</v>
      </c>
      <c r="AJ60" s="136">
        <v>0</v>
      </c>
      <c r="AK60" s="136">
        <v>0</v>
      </c>
      <c r="AL60" s="136">
        <v>0</v>
      </c>
      <c r="AM60" s="136">
        <v>0</v>
      </c>
      <c r="AN60" s="136">
        <v>0</v>
      </c>
      <c r="AO60" s="136">
        <v>0</v>
      </c>
      <c r="AP60" s="136">
        <v>0</v>
      </c>
    </row>
    <row r="61" spans="1:42" customFormat="1" ht="15.6" x14ac:dyDescent="0.3">
      <c r="A61" s="161" t="s">
        <v>307</v>
      </c>
      <c r="B61" s="160">
        <v>26</v>
      </c>
      <c r="C61" s="136">
        <v>0</v>
      </c>
      <c r="D61" s="136">
        <v>0</v>
      </c>
      <c r="E61" s="136">
        <v>0</v>
      </c>
      <c r="F61" s="136">
        <v>0</v>
      </c>
      <c r="G61" s="136">
        <v>0</v>
      </c>
      <c r="H61" s="136">
        <v>1</v>
      </c>
      <c r="I61" s="136">
        <v>0</v>
      </c>
      <c r="J61" s="136">
        <v>0</v>
      </c>
      <c r="K61" s="136">
        <v>0</v>
      </c>
      <c r="L61" s="136">
        <v>0</v>
      </c>
      <c r="M61" s="136">
        <v>0</v>
      </c>
      <c r="N61" s="136">
        <v>0</v>
      </c>
      <c r="O61" s="136">
        <v>0</v>
      </c>
      <c r="P61" s="136">
        <v>0</v>
      </c>
      <c r="Q61" s="136">
        <v>0</v>
      </c>
      <c r="R61" s="136">
        <v>0</v>
      </c>
      <c r="S61" s="136">
        <v>12</v>
      </c>
      <c r="T61" s="136">
        <v>0</v>
      </c>
      <c r="U61" s="136">
        <v>0</v>
      </c>
      <c r="V61" s="136">
        <v>0</v>
      </c>
      <c r="W61" s="136">
        <v>0</v>
      </c>
      <c r="X61" s="136">
        <v>0</v>
      </c>
      <c r="Y61" s="136">
        <v>0</v>
      </c>
      <c r="Z61" s="136">
        <v>0</v>
      </c>
      <c r="AA61" s="136">
        <v>0</v>
      </c>
      <c r="AB61" s="136">
        <v>0</v>
      </c>
      <c r="AC61" s="136">
        <v>10</v>
      </c>
      <c r="AD61" s="136">
        <v>0</v>
      </c>
      <c r="AE61" s="136">
        <v>0</v>
      </c>
      <c r="AF61" s="136">
        <v>0</v>
      </c>
      <c r="AG61" s="136">
        <v>0</v>
      </c>
      <c r="AH61" s="136">
        <v>0</v>
      </c>
      <c r="AI61" s="136">
        <v>0</v>
      </c>
      <c r="AJ61" s="136">
        <v>2</v>
      </c>
      <c r="AK61" s="136">
        <v>0</v>
      </c>
      <c r="AL61" s="136">
        <v>0</v>
      </c>
      <c r="AM61" s="136">
        <v>0</v>
      </c>
      <c r="AN61" s="136">
        <v>0</v>
      </c>
      <c r="AO61" s="136">
        <v>1</v>
      </c>
      <c r="AP61" s="136">
        <v>0</v>
      </c>
    </row>
    <row r="62" spans="1:42" customFormat="1" ht="15.6" x14ac:dyDescent="0.3">
      <c r="A62" s="161" t="s">
        <v>609</v>
      </c>
      <c r="B62" s="160">
        <v>0</v>
      </c>
      <c r="C62" s="136">
        <v>0</v>
      </c>
      <c r="D62" s="136">
        <v>0</v>
      </c>
      <c r="E62" s="136">
        <v>0</v>
      </c>
      <c r="F62" s="136">
        <v>0</v>
      </c>
      <c r="G62" s="136">
        <v>0</v>
      </c>
      <c r="H62" s="136">
        <v>0</v>
      </c>
      <c r="I62" s="136">
        <v>0</v>
      </c>
      <c r="J62" s="136">
        <v>0</v>
      </c>
      <c r="K62" s="136">
        <v>0</v>
      </c>
      <c r="L62" s="136">
        <v>0</v>
      </c>
      <c r="M62" s="136">
        <v>0</v>
      </c>
      <c r="N62" s="136">
        <v>0</v>
      </c>
      <c r="O62" s="136">
        <v>0</v>
      </c>
      <c r="P62" s="136">
        <v>0</v>
      </c>
      <c r="Q62" s="136">
        <v>0</v>
      </c>
      <c r="R62" s="136">
        <v>0</v>
      </c>
      <c r="S62" s="136">
        <v>0</v>
      </c>
      <c r="T62" s="136">
        <v>0</v>
      </c>
      <c r="U62" s="136">
        <v>0</v>
      </c>
      <c r="V62" s="136">
        <v>0</v>
      </c>
      <c r="W62" s="136">
        <v>0</v>
      </c>
      <c r="X62" s="136">
        <v>0</v>
      </c>
      <c r="Y62" s="136">
        <v>0</v>
      </c>
      <c r="Z62" s="136">
        <v>0</v>
      </c>
      <c r="AA62" s="136">
        <v>0</v>
      </c>
      <c r="AB62" s="136">
        <v>0</v>
      </c>
      <c r="AC62" s="136">
        <v>0</v>
      </c>
      <c r="AD62" s="136">
        <v>0</v>
      </c>
      <c r="AE62" s="136">
        <v>0</v>
      </c>
      <c r="AF62" s="136">
        <v>0</v>
      </c>
      <c r="AG62" s="136">
        <v>0</v>
      </c>
      <c r="AH62" s="136">
        <v>0</v>
      </c>
      <c r="AI62" s="136">
        <v>0</v>
      </c>
      <c r="AJ62" s="136">
        <v>0</v>
      </c>
      <c r="AK62" s="136">
        <v>0</v>
      </c>
      <c r="AL62" s="136">
        <v>0</v>
      </c>
      <c r="AM62" s="136">
        <v>0</v>
      </c>
      <c r="AN62" s="136">
        <v>0</v>
      </c>
      <c r="AO62" s="136">
        <v>0</v>
      </c>
      <c r="AP62" s="136">
        <v>0</v>
      </c>
    </row>
    <row r="63" spans="1:42" customFormat="1" ht="15.6" x14ac:dyDescent="0.3">
      <c r="A63" s="161" t="s">
        <v>534</v>
      </c>
      <c r="B63" s="160">
        <v>1</v>
      </c>
      <c r="C63" s="136">
        <v>0</v>
      </c>
      <c r="D63" s="136">
        <v>0</v>
      </c>
      <c r="E63" s="136">
        <v>0</v>
      </c>
      <c r="F63" s="136">
        <v>0</v>
      </c>
      <c r="G63" s="136">
        <v>0</v>
      </c>
      <c r="H63" s="136">
        <v>0</v>
      </c>
      <c r="I63" s="136">
        <v>0</v>
      </c>
      <c r="J63" s="136">
        <v>0</v>
      </c>
      <c r="K63" s="136">
        <v>0</v>
      </c>
      <c r="L63" s="136">
        <v>0</v>
      </c>
      <c r="M63" s="136">
        <v>0</v>
      </c>
      <c r="N63" s="136">
        <v>0</v>
      </c>
      <c r="O63" s="136">
        <v>0</v>
      </c>
      <c r="P63" s="136">
        <v>0</v>
      </c>
      <c r="Q63" s="136">
        <v>0</v>
      </c>
      <c r="R63" s="136">
        <v>0</v>
      </c>
      <c r="S63" s="136">
        <v>1</v>
      </c>
      <c r="T63" s="136">
        <v>0</v>
      </c>
      <c r="U63" s="136">
        <v>0</v>
      </c>
      <c r="V63" s="136">
        <v>0</v>
      </c>
      <c r="W63" s="136">
        <v>0</v>
      </c>
      <c r="X63" s="136">
        <v>0</v>
      </c>
      <c r="Y63" s="136">
        <v>0</v>
      </c>
      <c r="Z63" s="136">
        <v>0</v>
      </c>
      <c r="AA63" s="136">
        <v>0</v>
      </c>
      <c r="AB63" s="136">
        <v>0</v>
      </c>
      <c r="AC63" s="136">
        <v>0</v>
      </c>
      <c r="AD63" s="136">
        <v>0</v>
      </c>
      <c r="AE63" s="136">
        <v>0</v>
      </c>
      <c r="AF63" s="136">
        <v>0</v>
      </c>
      <c r="AG63" s="136">
        <v>0</v>
      </c>
      <c r="AH63" s="136">
        <v>0</v>
      </c>
      <c r="AI63" s="136">
        <v>0</v>
      </c>
      <c r="AJ63" s="136">
        <v>0</v>
      </c>
      <c r="AK63" s="136">
        <v>0</v>
      </c>
      <c r="AL63" s="136">
        <v>0</v>
      </c>
      <c r="AM63" s="136">
        <v>0</v>
      </c>
      <c r="AN63" s="136">
        <v>0</v>
      </c>
      <c r="AO63" s="136">
        <v>0</v>
      </c>
      <c r="AP63" s="136">
        <v>0</v>
      </c>
    </row>
    <row r="64" spans="1:42" customFormat="1" ht="15.6" x14ac:dyDescent="0.3">
      <c r="A64" s="161" t="s">
        <v>657</v>
      </c>
      <c r="B64" s="160">
        <v>0</v>
      </c>
      <c r="C64" s="136">
        <v>0</v>
      </c>
      <c r="D64" s="136">
        <v>0</v>
      </c>
      <c r="E64" s="136">
        <v>0</v>
      </c>
      <c r="F64" s="136">
        <v>0</v>
      </c>
      <c r="G64" s="136">
        <v>0</v>
      </c>
      <c r="H64" s="136">
        <v>0</v>
      </c>
      <c r="I64" s="136">
        <v>0</v>
      </c>
      <c r="J64" s="136">
        <v>0</v>
      </c>
      <c r="K64" s="136">
        <v>0</v>
      </c>
      <c r="L64" s="136">
        <v>0</v>
      </c>
      <c r="M64" s="136">
        <v>0</v>
      </c>
      <c r="N64" s="136">
        <v>0</v>
      </c>
      <c r="O64" s="136">
        <v>0</v>
      </c>
      <c r="P64" s="136">
        <v>0</v>
      </c>
      <c r="Q64" s="136">
        <v>0</v>
      </c>
      <c r="R64" s="136">
        <v>0</v>
      </c>
      <c r="S64" s="136">
        <v>0</v>
      </c>
      <c r="T64" s="136">
        <v>0</v>
      </c>
      <c r="U64" s="136">
        <v>0</v>
      </c>
      <c r="V64" s="136">
        <v>0</v>
      </c>
      <c r="W64" s="136">
        <v>0</v>
      </c>
      <c r="X64" s="136">
        <v>0</v>
      </c>
      <c r="Y64" s="136">
        <v>0</v>
      </c>
      <c r="Z64" s="136">
        <v>0</v>
      </c>
      <c r="AA64" s="136">
        <v>0</v>
      </c>
      <c r="AB64" s="136">
        <v>0</v>
      </c>
      <c r="AC64" s="136">
        <v>0</v>
      </c>
      <c r="AD64" s="136">
        <v>0</v>
      </c>
      <c r="AE64" s="136">
        <v>0</v>
      </c>
      <c r="AF64" s="136">
        <v>0</v>
      </c>
      <c r="AG64" s="136">
        <v>0</v>
      </c>
      <c r="AH64" s="136">
        <v>0</v>
      </c>
      <c r="AI64" s="136">
        <v>0</v>
      </c>
      <c r="AJ64" s="136">
        <v>0</v>
      </c>
      <c r="AK64" s="136">
        <v>0</v>
      </c>
      <c r="AL64" s="136">
        <v>0</v>
      </c>
      <c r="AM64" s="136">
        <v>0</v>
      </c>
      <c r="AN64" s="136">
        <v>0</v>
      </c>
      <c r="AO64" s="136">
        <v>0</v>
      </c>
      <c r="AP64" s="136">
        <v>0</v>
      </c>
    </row>
    <row r="65" spans="1:42" customFormat="1" ht="15.6" x14ac:dyDescent="0.3">
      <c r="A65" s="161" t="s">
        <v>658</v>
      </c>
      <c r="B65" s="160">
        <v>0</v>
      </c>
      <c r="C65" s="136">
        <v>0</v>
      </c>
      <c r="D65" s="136">
        <v>0</v>
      </c>
      <c r="E65" s="136">
        <v>0</v>
      </c>
      <c r="F65" s="136">
        <v>0</v>
      </c>
      <c r="G65" s="136">
        <v>0</v>
      </c>
      <c r="H65" s="136">
        <v>0</v>
      </c>
      <c r="I65" s="136">
        <v>0</v>
      </c>
      <c r="J65" s="136">
        <v>0</v>
      </c>
      <c r="K65" s="136">
        <v>0</v>
      </c>
      <c r="L65" s="136">
        <v>0</v>
      </c>
      <c r="M65" s="136">
        <v>0</v>
      </c>
      <c r="N65" s="136">
        <v>0</v>
      </c>
      <c r="O65" s="136">
        <v>0</v>
      </c>
      <c r="P65" s="136">
        <v>0</v>
      </c>
      <c r="Q65" s="136">
        <v>0</v>
      </c>
      <c r="R65" s="136">
        <v>0</v>
      </c>
      <c r="S65" s="136">
        <v>0</v>
      </c>
      <c r="T65" s="136">
        <v>0</v>
      </c>
      <c r="U65" s="136">
        <v>0</v>
      </c>
      <c r="V65" s="136">
        <v>0</v>
      </c>
      <c r="W65" s="136">
        <v>0</v>
      </c>
      <c r="X65" s="136">
        <v>0</v>
      </c>
      <c r="Y65" s="136">
        <v>0</v>
      </c>
      <c r="Z65" s="136">
        <v>0</v>
      </c>
      <c r="AA65" s="136">
        <v>0</v>
      </c>
      <c r="AB65" s="136">
        <v>0</v>
      </c>
      <c r="AC65" s="136">
        <v>0</v>
      </c>
      <c r="AD65" s="136">
        <v>0</v>
      </c>
      <c r="AE65" s="136">
        <v>0</v>
      </c>
      <c r="AF65" s="136">
        <v>0</v>
      </c>
      <c r="AG65" s="136">
        <v>0</v>
      </c>
      <c r="AH65" s="136">
        <v>0</v>
      </c>
      <c r="AI65" s="136">
        <v>0</v>
      </c>
      <c r="AJ65" s="136">
        <v>0</v>
      </c>
      <c r="AK65" s="136">
        <v>0</v>
      </c>
      <c r="AL65" s="136">
        <v>0</v>
      </c>
      <c r="AM65" s="136">
        <v>0</v>
      </c>
      <c r="AN65" s="136">
        <v>0</v>
      </c>
      <c r="AO65" s="136">
        <v>0</v>
      </c>
      <c r="AP65" s="136">
        <v>0</v>
      </c>
    </row>
    <row r="66" spans="1:42" customFormat="1" ht="15.6" x14ac:dyDescent="0.3">
      <c r="A66" s="161" t="s">
        <v>659</v>
      </c>
      <c r="B66" s="160">
        <v>0</v>
      </c>
      <c r="C66" s="136">
        <v>0</v>
      </c>
      <c r="D66" s="136">
        <v>0</v>
      </c>
      <c r="E66" s="136">
        <v>0</v>
      </c>
      <c r="F66" s="136">
        <v>0</v>
      </c>
      <c r="G66" s="136">
        <v>0</v>
      </c>
      <c r="H66" s="136">
        <v>0</v>
      </c>
      <c r="I66" s="136">
        <v>0</v>
      </c>
      <c r="J66" s="136">
        <v>0</v>
      </c>
      <c r="K66" s="136">
        <v>0</v>
      </c>
      <c r="L66" s="136">
        <v>0</v>
      </c>
      <c r="M66" s="136">
        <v>0</v>
      </c>
      <c r="N66" s="136">
        <v>0</v>
      </c>
      <c r="O66" s="136">
        <v>0</v>
      </c>
      <c r="P66" s="136">
        <v>0</v>
      </c>
      <c r="Q66" s="136">
        <v>0</v>
      </c>
      <c r="R66" s="136">
        <v>0</v>
      </c>
      <c r="S66" s="136">
        <v>0</v>
      </c>
      <c r="T66" s="136">
        <v>0</v>
      </c>
      <c r="U66" s="136">
        <v>0</v>
      </c>
      <c r="V66" s="136">
        <v>0</v>
      </c>
      <c r="W66" s="136">
        <v>0</v>
      </c>
      <c r="X66" s="136">
        <v>0</v>
      </c>
      <c r="Y66" s="136">
        <v>0</v>
      </c>
      <c r="Z66" s="136">
        <v>0</v>
      </c>
      <c r="AA66" s="136">
        <v>0</v>
      </c>
      <c r="AB66" s="136">
        <v>0</v>
      </c>
      <c r="AC66" s="136">
        <v>0</v>
      </c>
      <c r="AD66" s="136">
        <v>0</v>
      </c>
      <c r="AE66" s="136">
        <v>0</v>
      </c>
      <c r="AF66" s="136">
        <v>0</v>
      </c>
      <c r="AG66" s="136">
        <v>0</v>
      </c>
      <c r="AH66" s="136">
        <v>0</v>
      </c>
      <c r="AI66" s="136">
        <v>0</v>
      </c>
      <c r="AJ66" s="136">
        <v>0</v>
      </c>
      <c r="AK66" s="136">
        <v>0</v>
      </c>
      <c r="AL66" s="136">
        <v>0</v>
      </c>
      <c r="AM66" s="136">
        <v>0</v>
      </c>
      <c r="AN66" s="136">
        <v>0</v>
      </c>
      <c r="AO66" s="136">
        <v>0</v>
      </c>
      <c r="AP66" s="136">
        <v>0</v>
      </c>
    </row>
    <row r="67" spans="1:42" customFormat="1" ht="15.6" x14ac:dyDescent="0.3">
      <c r="A67" s="161" t="s">
        <v>521</v>
      </c>
      <c r="B67" s="160">
        <v>4</v>
      </c>
      <c r="C67" s="136">
        <v>0</v>
      </c>
      <c r="D67" s="136">
        <v>0</v>
      </c>
      <c r="E67" s="136">
        <v>1</v>
      </c>
      <c r="F67" s="136">
        <v>1</v>
      </c>
      <c r="G67" s="136">
        <v>0</v>
      </c>
      <c r="H67" s="136">
        <v>0</v>
      </c>
      <c r="I67" s="136">
        <v>0</v>
      </c>
      <c r="J67" s="136">
        <v>0</v>
      </c>
      <c r="K67" s="136">
        <v>0</v>
      </c>
      <c r="L67" s="136">
        <v>0</v>
      </c>
      <c r="M67" s="136">
        <v>0</v>
      </c>
      <c r="N67" s="136">
        <v>0</v>
      </c>
      <c r="O67" s="136">
        <v>0</v>
      </c>
      <c r="P67" s="136">
        <v>0</v>
      </c>
      <c r="Q67" s="136">
        <v>0</v>
      </c>
      <c r="R67" s="136">
        <v>0</v>
      </c>
      <c r="S67" s="136">
        <v>1</v>
      </c>
      <c r="T67" s="136">
        <v>0</v>
      </c>
      <c r="U67" s="136">
        <v>0</v>
      </c>
      <c r="V67" s="136">
        <v>0</v>
      </c>
      <c r="W67" s="136">
        <v>0</v>
      </c>
      <c r="X67" s="136">
        <v>0</v>
      </c>
      <c r="Y67" s="136">
        <v>0</v>
      </c>
      <c r="Z67" s="136">
        <v>0</v>
      </c>
      <c r="AA67" s="136">
        <v>0</v>
      </c>
      <c r="AB67" s="136">
        <v>0</v>
      </c>
      <c r="AC67" s="136">
        <v>0</v>
      </c>
      <c r="AD67" s="136">
        <v>0</v>
      </c>
      <c r="AE67" s="136">
        <v>0</v>
      </c>
      <c r="AF67" s="136">
        <v>0</v>
      </c>
      <c r="AG67" s="136">
        <v>0</v>
      </c>
      <c r="AH67" s="136">
        <v>1</v>
      </c>
      <c r="AI67" s="136">
        <v>0</v>
      </c>
      <c r="AJ67" s="136">
        <v>0</v>
      </c>
      <c r="AK67" s="136">
        <v>0</v>
      </c>
      <c r="AL67" s="136">
        <v>0</v>
      </c>
      <c r="AM67" s="136">
        <v>0</v>
      </c>
      <c r="AN67" s="136">
        <v>0</v>
      </c>
      <c r="AO67" s="136">
        <v>0</v>
      </c>
      <c r="AP67" s="136">
        <v>0</v>
      </c>
    </row>
    <row r="68" spans="1:42" customFormat="1" ht="15.6" x14ac:dyDescent="0.3">
      <c r="A68" s="161" t="s">
        <v>660</v>
      </c>
      <c r="B68" s="160">
        <v>3</v>
      </c>
      <c r="C68" s="136">
        <v>0</v>
      </c>
      <c r="D68" s="136">
        <v>0</v>
      </c>
      <c r="E68" s="136">
        <v>0</v>
      </c>
      <c r="F68" s="136">
        <v>0</v>
      </c>
      <c r="G68" s="136">
        <v>0</v>
      </c>
      <c r="H68" s="136">
        <v>2</v>
      </c>
      <c r="I68" s="136">
        <v>0</v>
      </c>
      <c r="J68" s="136">
        <v>0</v>
      </c>
      <c r="K68" s="136">
        <v>0</v>
      </c>
      <c r="L68" s="136">
        <v>0</v>
      </c>
      <c r="M68" s="136">
        <v>0</v>
      </c>
      <c r="N68" s="136">
        <v>0</v>
      </c>
      <c r="O68" s="136">
        <v>0</v>
      </c>
      <c r="P68" s="136">
        <v>0</v>
      </c>
      <c r="Q68" s="136">
        <v>0</v>
      </c>
      <c r="R68" s="136">
        <v>0</v>
      </c>
      <c r="S68" s="136">
        <v>0</v>
      </c>
      <c r="T68" s="136">
        <v>0</v>
      </c>
      <c r="U68" s="136">
        <v>0</v>
      </c>
      <c r="V68" s="136">
        <v>0</v>
      </c>
      <c r="W68" s="136">
        <v>0</v>
      </c>
      <c r="X68" s="136">
        <v>0</v>
      </c>
      <c r="Y68" s="136">
        <v>0</v>
      </c>
      <c r="Z68" s="136">
        <v>0</v>
      </c>
      <c r="AA68" s="136">
        <v>0</v>
      </c>
      <c r="AB68" s="136">
        <v>0</v>
      </c>
      <c r="AC68" s="136">
        <v>1</v>
      </c>
      <c r="AD68" s="136">
        <v>0</v>
      </c>
      <c r="AE68" s="136">
        <v>0</v>
      </c>
      <c r="AF68" s="136">
        <v>0</v>
      </c>
      <c r="AG68" s="136">
        <v>0</v>
      </c>
      <c r="AH68" s="136">
        <v>0</v>
      </c>
      <c r="AI68" s="136">
        <v>0</v>
      </c>
      <c r="AJ68" s="136">
        <v>0</v>
      </c>
      <c r="AK68" s="136">
        <v>0</v>
      </c>
      <c r="AL68" s="136">
        <v>0</v>
      </c>
      <c r="AM68" s="136">
        <v>0</v>
      </c>
      <c r="AN68" s="136">
        <v>0</v>
      </c>
      <c r="AO68" s="136">
        <v>0</v>
      </c>
      <c r="AP68" s="136">
        <v>0</v>
      </c>
    </row>
    <row r="69" spans="1:42" customFormat="1" ht="15.6" x14ac:dyDescent="0.3">
      <c r="A69" s="161" t="s">
        <v>661</v>
      </c>
      <c r="B69" s="160">
        <v>0</v>
      </c>
      <c r="C69" s="136">
        <v>0</v>
      </c>
      <c r="D69" s="136">
        <v>0</v>
      </c>
      <c r="E69" s="136">
        <v>0</v>
      </c>
      <c r="F69" s="136">
        <v>0</v>
      </c>
      <c r="G69" s="136">
        <v>0</v>
      </c>
      <c r="H69" s="136">
        <v>0</v>
      </c>
      <c r="I69" s="136">
        <v>0</v>
      </c>
      <c r="J69" s="136">
        <v>0</v>
      </c>
      <c r="K69" s="136">
        <v>0</v>
      </c>
      <c r="L69" s="136">
        <v>0</v>
      </c>
      <c r="M69" s="136">
        <v>0</v>
      </c>
      <c r="N69" s="136">
        <v>0</v>
      </c>
      <c r="O69" s="136">
        <v>0</v>
      </c>
      <c r="P69" s="136">
        <v>0</v>
      </c>
      <c r="Q69" s="136">
        <v>0</v>
      </c>
      <c r="R69" s="136">
        <v>0</v>
      </c>
      <c r="S69" s="136">
        <v>0</v>
      </c>
      <c r="T69" s="136">
        <v>0</v>
      </c>
      <c r="U69" s="136">
        <v>0</v>
      </c>
      <c r="V69" s="136">
        <v>0</v>
      </c>
      <c r="W69" s="136">
        <v>0</v>
      </c>
      <c r="X69" s="136">
        <v>0</v>
      </c>
      <c r="Y69" s="136">
        <v>0</v>
      </c>
      <c r="Z69" s="136">
        <v>0</v>
      </c>
      <c r="AA69" s="136">
        <v>0</v>
      </c>
      <c r="AB69" s="136">
        <v>0</v>
      </c>
      <c r="AC69" s="136">
        <v>0</v>
      </c>
      <c r="AD69" s="136">
        <v>0</v>
      </c>
      <c r="AE69" s="136">
        <v>0</v>
      </c>
      <c r="AF69" s="136">
        <v>0</v>
      </c>
      <c r="AG69" s="136">
        <v>0</v>
      </c>
      <c r="AH69" s="136">
        <v>0</v>
      </c>
      <c r="AI69" s="136">
        <v>0</v>
      </c>
      <c r="AJ69" s="136">
        <v>0</v>
      </c>
      <c r="AK69" s="136">
        <v>0</v>
      </c>
      <c r="AL69" s="136">
        <v>0</v>
      </c>
      <c r="AM69" s="136">
        <v>0</v>
      </c>
      <c r="AN69" s="136">
        <v>0</v>
      </c>
      <c r="AO69" s="136">
        <v>0</v>
      </c>
      <c r="AP69" s="136">
        <v>0</v>
      </c>
    </row>
    <row r="70" spans="1:42" customFormat="1" ht="15.6" x14ac:dyDescent="0.3">
      <c r="A70" s="161" t="s">
        <v>309</v>
      </c>
      <c r="B70" s="160">
        <v>7</v>
      </c>
      <c r="C70" s="136">
        <v>0</v>
      </c>
      <c r="D70" s="136">
        <v>0</v>
      </c>
      <c r="E70" s="136">
        <v>0</v>
      </c>
      <c r="F70" s="136">
        <v>0</v>
      </c>
      <c r="G70" s="136">
        <v>0</v>
      </c>
      <c r="H70" s="136">
        <v>0</v>
      </c>
      <c r="I70" s="136">
        <v>0</v>
      </c>
      <c r="J70" s="136">
        <v>0</v>
      </c>
      <c r="K70" s="136">
        <v>0</v>
      </c>
      <c r="L70" s="136">
        <v>0</v>
      </c>
      <c r="M70" s="136">
        <v>0</v>
      </c>
      <c r="N70" s="136">
        <v>0</v>
      </c>
      <c r="O70" s="136">
        <v>0</v>
      </c>
      <c r="P70" s="136">
        <v>0</v>
      </c>
      <c r="Q70" s="136">
        <v>0</v>
      </c>
      <c r="R70" s="136">
        <v>0</v>
      </c>
      <c r="S70" s="136">
        <v>7</v>
      </c>
      <c r="T70" s="136">
        <v>0</v>
      </c>
      <c r="U70" s="136">
        <v>0</v>
      </c>
      <c r="V70" s="136">
        <v>0</v>
      </c>
      <c r="W70" s="136">
        <v>0</v>
      </c>
      <c r="X70" s="136">
        <v>0</v>
      </c>
      <c r="Y70" s="136">
        <v>0</v>
      </c>
      <c r="Z70" s="136">
        <v>0</v>
      </c>
      <c r="AA70" s="136">
        <v>0</v>
      </c>
      <c r="AB70" s="136">
        <v>0</v>
      </c>
      <c r="AC70" s="136">
        <v>0</v>
      </c>
      <c r="AD70" s="136">
        <v>0</v>
      </c>
      <c r="AE70" s="136">
        <v>0</v>
      </c>
      <c r="AF70" s="136">
        <v>0</v>
      </c>
      <c r="AG70" s="136">
        <v>0</v>
      </c>
      <c r="AH70" s="136">
        <v>0</v>
      </c>
      <c r="AI70" s="136">
        <v>0</v>
      </c>
      <c r="AJ70" s="136">
        <v>0</v>
      </c>
      <c r="AK70" s="136">
        <v>0</v>
      </c>
      <c r="AL70" s="136">
        <v>0</v>
      </c>
      <c r="AM70" s="136">
        <v>0</v>
      </c>
      <c r="AN70" s="136">
        <v>0</v>
      </c>
      <c r="AO70" s="136">
        <v>0</v>
      </c>
      <c r="AP70" s="136">
        <v>0</v>
      </c>
    </row>
    <row r="71" spans="1:42" customFormat="1" ht="15.6" x14ac:dyDescent="0.3">
      <c r="A71" s="161" t="s">
        <v>598</v>
      </c>
      <c r="B71" s="160">
        <v>1</v>
      </c>
      <c r="C71" s="136">
        <v>0</v>
      </c>
      <c r="D71" s="136">
        <v>0</v>
      </c>
      <c r="E71" s="136">
        <v>0</v>
      </c>
      <c r="F71" s="136">
        <v>0</v>
      </c>
      <c r="G71" s="136">
        <v>0</v>
      </c>
      <c r="H71" s="136">
        <v>0</v>
      </c>
      <c r="I71" s="136">
        <v>0</v>
      </c>
      <c r="J71" s="136">
        <v>0</v>
      </c>
      <c r="K71" s="136">
        <v>0</v>
      </c>
      <c r="L71" s="136">
        <v>0</v>
      </c>
      <c r="M71" s="136">
        <v>0</v>
      </c>
      <c r="N71" s="136">
        <v>0</v>
      </c>
      <c r="O71" s="136">
        <v>0</v>
      </c>
      <c r="P71" s="136">
        <v>0</v>
      </c>
      <c r="Q71" s="136">
        <v>0</v>
      </c>
      <c r="R71" s="136">
        <v>0</v>
      </c>
      <c r="S71" s="136">
        <v>1</v>
      </c>
      <c r="T71" s="136">
        <v>0</v>
      </c>
      <c r="U71" s="136">
        <v>0</v>
      </c>
      <c r="V71" s="136">
        <v>0</v>
      </c>
      <c r="W71" s="136">
        <v>0</v>
      </c>
      <c r="X71" s="136">
        <v>0</v>
      </c>
      <c r="Y71" s="136">
        <v>0</v>
      </c>
      <c r="Z71" s="136">
        <v>0</v>
      </c>
      <c r="AA71" s="136">
        <v>0</v>
      </c>
      <c r="AB71" s="136">
        <v>0</v>
      </c>
      <c r="AC71" s="136">
        <v>0</v>
      </c>
      <c r="AD71" s="136">
        <v>0</v>
      </c>
      <c r="AE71" s="136">
        <v>0</v>
      </c>
      <c r="AF71" s="136">
        <v>0</v>
      </c>
      <c r="AG71" s="136">
        <v>0</v>
      </c>
      <c r="AH71" s="136">
        <v>0</v>
      </c>
      <c r="AI71" s="136">
        <v>0</v>
      </c>
      <c r="AJ71" s="136">
        <v>0</v>
      </c>
      <c r="AK71" s="136">
        <v>0</v>
      </c>
      <c r="AL71" s="136">
        <v>0</v>
      </c>
      <c r="AM71" s="136">
        <v>0</v>
      </c>
      <c r="AN71" s="136">
        <v>0</v>
      </c>
      <c r="AO71" s="136">
        <v>0</v>
      </c>
      <c r="AP71" s="136">
        <v>0</v>
      </c>
    </row>
    <row r="72" spans="1:42" customFormat="1" ht="15.6" x14ac:dyDescent="0.3">
      <c r="A72" s="161" t="s">
        <v>662</v>
      </c>
      <c r="B72" s="160">
        <v>1</v>
      </c>
      <c r="C72" s="136">
        <v>0</v>
      </c>
      <c r="D72" s="136">
        <v>0</v>
      </c>
      <c r="E72" s="136">
        <v>0</v>
      </c>
      <c r="F72" s="136">
        <v>0</v>
      </c>
      <c r="G72" s="136">
        <v>0</v>
      </c>
      <c r="H72" s="136">
        <v>0</v>
      </c>
      <c r="I72" s="136">
        <v>0</v>
      </c>
      <c r="J72" s="136">
        <v>0</v>
      </c>
      <c r="K72" s="136">
        <v>0</v>
      </c>
      <c r="L72" s="136">
        <v>0</v>
      </c>
      <c r="M72" s="136">
        <v>0</v>
      </c>
      <c r="N72" s="136">
        <v>0</v>
      </c>
      <c r="O72" s="136">
        <v>0</v>
      </c>
      <c r="P72" s="136">
        <v>0</v>
      </c>
      <c r="Q72" s="136">
        <v>0</v>
      </c>
      <c r="R72" s="136">
        <v>0</v>
      </c>
      <c r="S72" s="136">
        <v>1</v>
      </c>
      <c r="T72" s="136">
        <v>0</v>
      </c>
      <c r="U72" s="136">
        <v>0</v>
      </c>
      <c r="V72" s="136">
        <v>0</v>
      </c>
      <c r="W72" s="136">
        <v>0</v>
      </c>
      <c r="X72" s="136">
        <v>0</v>
      </c>
      <c r="Y72" s="136">
        <v>0</v>
      </c>
      <c r="Z72" s="136">
        <v>0</v>
      </c>
      <c r="AA72" s="136">
        <v>0</v>
      </c>
      <c r="AB72" s="136">
        <v>0</v>
      </c>
      <c r="AC72" s="136">
        <v>0</v>
      </c>
      <c r="AD72" s="136">
        <v>0</v>
      </c>
      <c r="AE72" s="136">
        <v>0</v>
      </c>
      <c r="AF72" s="136">
        <v>0</v>
      </c>
      <c r="AG72" s="136">
        <v>0</v>
      </c>
      <c r="AH72" s="136">
        <v>0</v>
      </c>
      <c r="AI72" s="136">
        <v>0</v>
      </c>
      <c r="AJ72" s="136">
        <v>0</v>
      </c>
      <c r="AK72" s="136">
        <v>0</v>
      </c>
      <c r="AL72" s="136">
        <v>0</v>
      </c>
      <c r="AM72" s="136">
        <v>0</v>
      </c>
      <c r="AN72" s="136">
        <v>0</v>
      </c>
      <c r="AO72" s="136">
        <v>0</v>
      </c>
      <c r="AP72" s="136">
        <v>0</v>
      </c>
    </row>
    <row r="73" spans="1:42" customFormat="1" ht="15.6" x14ac:dyDescent="0.3">
      <c r="A73" s="161" t="s">
        <v>663</v>
      </c>
      <c r="B73" s="160">
        <v>0</v>
      </c>
      <c r="C73" s="136">
        <v>0</v>
      </c>
      <c r="D73" s="136">
        <v>0</v>
      </c>
      <c r="E73" s="136">
        <v>0</v>
      </c>
      <c r="F73" s="136">
        <v>0</v>
      </c>
      <c r="G73" s="136">
        <v>0</v>
      </c>
      <c r="H73" s="136">
        <v>0</v>
      </c>
      <c r="I73" s="136">
        <v>0</v>
      </c>
      <c r="J73" s="136">
        <v>0</v>
      </c>
      <c r="K73" s="136">
        <v>0</v>
      </c>
      <c r="L73" s="136">
        <v>0</v>
      </c>
      <c r="M73" s="136">
        <v>0</v>
      </c>
      <c r="N73" s="136">
        <v>0</v>
      </c>
      <c r="O73" s="136">
        <v>0</v>
      </c>
      <c r="P73" s="136">
        <v>0</v>
      </c>
      <c r="Q73" s="136">
        <v>0</v>
      </c>
      <c r="R73" s="136">
        <v>0</v>
      </c>
      <c r="S73" s="136">
        <v>0</v>
      </c>
      <c r="T73" s="136">
        <v>0</v>
      </c>
      <c r="U73" s="136">
        <v>0</v>
      </c>
      <c r="V73" s="136">
        <v>0</v>
      </c>
      <c r="W73" s="136">
        <v>0</v>
      </c>
      <c r="X73" s="136">
        <v>0</v>
      </c>
      <c r="Y73" s="136">
        <v>0</v>
      </c>
      <c r="Z73" s="136">
        <v>0</v>
      </c>
      <c r="AA73" s="136">
        <v>0</v>
      </c>
      <c r="AB73" s="136">
        <v>0</v>
      </c>
      <c r="AC73" s="136">
        <v>0</v>
      </c>
      <c r="AD73" s="136">
        <v>0</v>
      </c>
      <c r="AE73" s="136">
        <v>0</v>
      </c>
      <c r="AF73" s="136">
        <v>0</v>
      </c>
      <c r="AG73" s="136">
        <v>0</v>
      </c>
      <c r="AH73" s="136">
        <v>0</v>
      </c>
      <c r="AI73" s="136">
        <v>0</v>
      </c>
      <c r="AJ73" s="136">
        <v>0</v>
      </c>
      <c r="AK73" s="136">
        <v>0</v>
      </c>
      <c r="AL73" s="136">
        <v>0</v>
      </c>
      <c r="AM73" s="136">
        <v>0</v>
      </c>
      <c r="AN73" s="136">
        <v>0</v>
      </c>
      <c r="AO73" s="136">
        <v>0</v>
      </c>
      <c r="AP73" s="136">
        <v>0</v>
      </c>
    </row>
    <row r="74" spans="1:42" customFormat="1" ht="15.6" x14ac:dyDescent="0.3">
      <c r="A74" s="161" t="s">
        <v>514</v>
      </c>
      <c r="B74" s="160">
        <v>0</v>
      </c>
      <c r="C74" s="136">
        <v>0</v>
      </c>
      <c r="D74" s="136">
        <v>0</v>
      </c>
      <c r="E74" s="136">
        <v>0</v>
      </c>
      <c r="F74" s="136">
        <v>0</v>
      </c>
      <c r="G74" s="136">
        <v>0</v>
      </c>
      <c r="H74" s="136">
        <v>0</v>
      </c>
      <c r="I74" s="136">
        <v>0</v>
      </c>
      <c r="J74" s="136">
        <v>0</v>
      </c>
      <c r="K74" s="136">
        <v>0</v>
      </c>
      <c r="L74" s="136">
        <v>0</v>
      </c>
      <c r="M74" s="136">
        <v>0</v>
      </c>
      <c r="N74" s="136">
        <v>0</v>
      </c>
      <c r="O74" s="136">
        <v>0</v>
      </c>
      <c r="P74" s="136">
        <v>0</v>
      </c>
      <c r="Q74" s="136">
        <v>0</v>
      </c>
      <c r="R74" s="136">
        <v>0</v>
      </c>
      <c r="S74" s="136">
        <v>0</v>
      </c>
      <c r="T74" s="136">
        <v>0</v>
      </c>
      <c r="U74" s="136">
        <v>0</v>
      </c>
      <c r="V74" s="136">
        <v>0</v>
      </c>
      <c r="W74" s="136">
        <v>0</v>
      </c>
      <c r="X74" s="136">
        <v>0</v>
      </c>
      <c r="Y74" s="136">
        <v>0</v>
      </c>
      <c r="Z74" s="136">
        <v>0</v>
      </c>
      <c r="AA74" s="136">
        <v>0</v>
      </c>
      <c r="AB74" s="136">
        <v>0</v>
      </c>
      <c r="AC74" s="136">
        <v>0</v>
      </c>
      <c r="AD74" s="136">
        <v>0</v>
      </c>
      <c r="AE74" s="136">
        <v>0</v>
      </c>
      <c r="AF74" s="136">
        <v>0</v>
      </c>
      <c r="AG74" s="136">
        <v>0</v>
      </c>
      <c r="AH74" s="136">
        <v>0</v>
      </c>
      <c r="AI74" s="136">
        <v>0</v>
      </c>
      <c r="AJ74" s="136">
        <v>0</v>
      </c>
      <c r="AK74" s="136">
        <v>0</v>
      </c>
      <c r="AL74" s="136">
        <v>0</v>
      </c>
      <c r="AM74" s="136">
        <v>0</v>
      </c>
      <c r="AN74" s="136">
        <v>0</v>
      </c>
      <c r="AO74" s="136">
        <v>0</v>
      </c>
      <c r="AP74" s="136">
        <v>0</v>
      </c>
    </row>
    <row r="75" spans="1:42" customFormat="1" ht="15.6" x14ac:dyDescent="0.3">
      <c r="A75" s="161" t="s">
        <v>574</v>
      </c>
      <c r="B75" s="160">
        <v>0</v>
      </c>
      <c r="C75" s="136">
        <v>0</v>
      </c>
      <c r="D75" s="136">
        <v>0</v>
      </c>
      <c r="E75" s="136">
        <v>0</v>
      </c>
      <c r="F75" s="136">
        <v>0</v>
      </c>
      <c r="G75" s="136">
        <v>0</v>
      </c>
      <c r="H75" s="136">
        <v>0</v>
      </c>
      <c r="I75" s="136">
        <v>0</v>
      </c>
      <c r="J75" s="136">
        <v>0</v>
      </c>
      <c r="K75" s="136">
        <v>0</v>
      </c>
      <c r="L75" s="136">
        <v>0</v>
      </c>
      <c r="M75" s="136">
        <v>0</v>
      </c>
      <c r="N75" s="136">
        <v>0</v>
      </c>
      <c r="O75" s="136">
        <v>0</v>
      </c>
      <c r="P75" s="136">
        <v>0</v>
      </c>
      <c r="Q75" s="136">
        <v>0</v>
      </c>
      <c r="R75" s="136">
        <v>0</v>
      </c>
      <c r="S75" s="136">
        <v>0</v>
      </c>
      <c r="T75" s="136">
        <v>0</v>
      </c>
      <c r="U75" s="136">
        <v>0</v>
      </c>
      <c r="V75" s="136">
        <v>0</v>
      </c>
      <c r="W75" s="136">
        <v>0</v>
      </c>
      <c r="X75" s="136">
        <v>0</v>
      </c>
      <c r="Y75" s="136">
        <v>0</v>
      </c>
      <c r="Z75" s="136">
        <v>0</v>
      </c>
      <c r="AA75" s="136">
        <v>0</v>
      </c>
      <c r="AB75" s="136">
        <v>0</v>
      </c>
      <c r="AC75" s="136">
        <v>0</v>
      </c>
      <c r="AD75" s="136">
        <v>0</v>
      </c>
      <c r="AE75" s="136">
        <v>0</v>
      </c>
      <c r="AF75" s="136">
        <v>0</v>
      </c>
      <c r="AG75" s="136">
        <v>0</v>
      </c>
      <c r="AH75" s="136">
        <v>0</v>
      </c>
      <c r="AI75" s="136">
        <v>0</v>
      </c>
      <c r="AJ75" s="136">
        <v>0</v>
      </c>
      <c r="AK75" s="136">
        <v>0</v>
      </c>
      <c r="AL75" s="136">
        <v>0</v>
      </c>
      <c r="AM75" s="136">
        <v>0</v>
      </c>
      <c r="AN75" s="136">
        <v>0</v>
      </c>
      <c r="AO75" s="136">
        <v>0</v>
      </c>
      <c r="AP75" s="136">
        <v>0</v>
      </c>
    </row>
    <row r="76" spans="1:42" customFormat="1" ht="15.6" x14ac:dyDescent="0.3">
      <c r="A76" s="161" t="s">
        <v>664</v>
      </c>
      <c r="B76" s="160">
        <v>0</v>
      </c>
      <c r="C76" s="136">
        <v>0</v>
      </c>
      <c r="D76" s="136">
        <v>0</v>
      </c>
      <c r="E76" s="136">
        <v>0</v>
      </c>
      <c r="F76" s="136">
        <v>0</v>
      </c>
      <c r="G76" s="136">
        <v>0</v>
      </c>
      <c r="H76" s="136">
        <v>0</v>
      </c>
      <c r="I76" s="136">
        <v>0</v>
      </c>
      <c r="J76" s="136">
        <v>0</v>
      </c>
      <c r="K76" s="136">
        <v>0</v>
      </c>
      <c r="L76" s="136">
        <v>0</v>
      </c>
      <c r="M76" s="136">
        <v>0</v>
      </c>
      <c r="N76" s="136">
        <v>0</v>
      </c>
      <c r="O76" s="136">
        <v>0</v>
      </c>
      <c r="P76" s="136">
        <v>0</v>
      </c>
      <c r="Q76" s="136">
        <v>0</v>
      </c>
      <c r="R76" s="136">
        <v>0</v>
      </c>
      <c r="S76" s="136">
        <v>0</v>
      </c>
      <c r="T76" s="136">
        <v>0</v>
      </c>
      <c r="U76" s="136">
        <v>0</v>
      </c>
      <c r="V76" s="136">
        <v>0</v>
      </c>
      <c r="W76" s="136">
        <v>0</v>
      </c>
      <c r="X76" s="136">
        <v>0</v>
      </c>
      <c r="Y76" s="136">
        <v>0</v>
      </c>
      <c r="Z76" s="136">
        <v>0</v>
      </c>
      <c r="AA76" s="136">
        <v>0</v>
      </c>
      <c r="AB76" s="136">
        <v>0</v>
      </c>
      <c r="AC76" s="136">
        <v>0</v>
      </c>
      <c r="AD76" s="136">
        <v>0</v>
      </c>
      <c r="AE76" s="136">
        <v>0</v>
      </c>
      <c r="AF76" s="136">
        <v>0</v>
      </c>
      <c r="AG76" s="136">
        <v>0</v>
      </c>
      <c r="AH76" s="136">
        <v>0</v>
      </c>
      <c r="AI76" s="136">
        <v>0</v>
      </c>
      <c r="AJ76" s="136">
        <v>0</v>
      </c>
      <c r="AK76" s="136">
        <v>0</v>
      </c>
      <c r="AL76" s="136">
        <v>0</v>
      </c>
      <c r="AM76" s="136">
        <v>0</v>
      </c>
      <c r="AN76" s="136">
        <v>0</v>
      </c>
      <c r="AO76" s="136">
        <v>0</v>
      </c>
      <c r="AP76" s="136">
        <v>0</v>
      </c>
    </row>
    <row r="77" spans="1:42" customFormat="1" ht="15.6" x14ac:dyDescent="0.3">
      <c r="A77" s="161" t="s">
        <v>665</v>
      </c>
      <c r="B77" s="160">
        <v>2</v>
      </c>
      <c r="C77" s="136">
        <v>0</v>
      </c>
      <c r="D77" s="136">
        <v>0</v>
      </c>
      <c r="E77" s="136">
        <v>0</v>
      </c>
      <c r="F77" s="136">
        <v>0</v>
      </c>
      <c r="G77" s="136">
        <v>0</v>
      </c>
      <c r="H77" s="136">
        <v>1</v>
      </c>
      <c r="I77" s="136">
        <v>0</v>
      </c>
      <c r="J77" s="136">
        <v>0</v>
      </c>
      <c r="K77" s="136">
        <v>0</v>
      </c>
      <c r="L77" s="136">
        <v>0</v>
      </c>
      <c r="M77" s="136">
        <v>0</v>
      </c>
      <c r="N77" s="136">
        <v>0</v>
      </c>
      <c r="O77" s="136">
        <v>0</v>
      </c>
      <c r="P77" s="136">
        <v>0</v>
      </c>
      <c r="Q77" s="136">
        <v>0</v>
      </c>
      <c r="R77" s="136">
        <v>0</v>
      </c>
      <c r="S77" s="136">
        <v>1</v>
      </c>
      <c r="T77" s="136">
        <v>0</v>
      </c>
      <c r="U77" s="136">
        <v>0</v>
      </c>
      <c r="V77" s="136">
        <v>0</v>
      </c>
      <c r="W77" s="136">
        <v>0</v>
      </c>
      <c r="X77" s="136">
        <v>0</v>
      </c>
      <c r="Y77" s="136">
        <v>0</v>
      </c>
      <c r="Z77" s="136">
        <v>0</v>
      </c>
      <c r="AA77" s="136">
        <v>0</v>
      </c>
      <c r="AB77" s="136">
        <v>0</v>
      </c>
      <c r="AC77" s="136">
        <v>0</v>
      </c>
      <c r="AD77" s="136">
        <v>0</v>
      </c>
      <c r="AE77" s="136">
        <v>0</v>
      </c>
      <c r="AF77" s="136">
        <v>0</v>
      </c>
      <c r="AG77" s="136">
        <v>0</v>
      </c>
      <c r="AH77" s="136">
        <v>0</v>
      </c>
      <c r="AI77" s="136">
        <v>0</v>
      </c>
      <c r="AJ77" s="136">
        <v>0</v>
      </c>
      <c r="AK77" s="136">
        <v>0</v>
      </c>
      <c r="AL77" s="136">
        <v>0</v>
      </c>
      <c r="AM77" s="136">
        <v>0</v>
      </c>
      <c r="AN77" s="136">
        <v>0</v>
      </c>
      <c r="AO77" s="136">
        <v>0</v>
      </c>
      <c r="AP77" s="136">
        <v>0</v>
      </c>
    </row>
    <row r="78" spans="1:42" customFormat="1" ht="15.6" x14ac:dyDescent="0.3">
      <c r="A78" s="161" t="s">
        <v>600</v>
      </c>
      <c r="B78" s="160">
        <v>0</v>
      </c>
      <c r="C78" s="136">
        <v>0</v>
      </c>
      <c r="D78" s="136">
        <v>0</v>
      </c>
      <c r="E78" s="136">
        <v>0</v>
      </c>
      <c r="F78" s="136">
        <v>0</v>
      </c>
      <c r="G78" s="136">
        <v>0</v>
      </c>
      <c r="H78" s="136">
        <v>0</v>
      </c>
      <c r="I78" s="136">
        <v>0</v>
      </c>
      <c r="J78" s="136">
        <v>0</v>
      </c>
      <c r="K78" s="136">
        <v>0</v>
      </c>
      <c r="L78" s="136">
        <v>0</v>
      </c>
      <c r="M78" s="136">
        <v>0</v>
      </c>
      <c r="N78" s="136">
        <v>0</v>
      </c>
      <c r="O78" s="136">
        <v>0</v>
      </c>
      <c r="P78" s="136">
        <v>0</v>
      </c>
      <c r="Q78" s="136">
        <v>0</v>
      </c>
      <c r="R78" s="136">
        <v>0</v>
      </c>
      <c r="S78" s="136">
        <v>0</v>
      </c>
      <c r="T78" s="136">
        <v>0</v>
      </c>
      <c r="U78" s="136">
        <v>0</v>
      </c>
      <c r="V78" s="136">
        <v>0</v>
      </c>
      <c r="W78" s="136">
        <v>0</v>
      </c>
      <c r="X78" s="136">
        <v>0</v>
      </c>
      <c r="Y78" s="136">
        <v>0</v>
      </c>
      <c r="Z78" s="136">
        <v>0</v>
      </c>
      <c r="AA78" s="136">
        <v>0</v>
      </c>
      <c r="AB78" s="136">
        <v>0</v>
      </c>
      <c r="AC78" s="136">
        <v>0</v>
      </c>
      <c r="AD78" s="136">
        <v>0</v>
      </c>
      <c r="AE78" s="136">
        <v>0</v>
      </c>
      <c r="AF78" s="136">
        <v>0</v>
      </c>
      <c r="AG78" s="136">
        <v>0</v>
      </c>
      <c r="AH78" s="136">
        <v>0</v>
      </c>
      <c r="AI78" s="136">
        <v>0</v>
      </c>
      <c r="AJ78" s="136">
        <v>0</v>
      </c>
      <c r="AK78" s="136">
        <v>0</v>
      </c>
      <c r="AL78" s="136">
        <v>0</v>
      </c>
      <c r="AM78" s="136">
        <v>0</v>
      </c>
      <c r="AN78" s="136">
        <v>0</v>
      </c>
      <c r="AO78" s="136">
        <v>0</v>
      </c>
      <c r="AP78" s="136">
        <v>0</v>
      </c>
    </row>
    <row r="79" spans="1:42" customFormat="1" ht="15.6" x14ac:dyDescent="0.3">
      <c r="A79" s="161" t="s">
        <v>666</v>
      </c>
      <c r="B79" s="160">
        <v>0</v>
      </c>
      <c r="C79" s="136">
        <v>0</v>
      </c>
      <c r="D79" s="136">
        <v>0</v>
      </c>
      <c r="E79" s="136">
        <v>0</v>
      </c>
      <c r="F79" s="136">
        <v>0</v>
      </c>
      <c r="G79" s="136">
        <v>0</v>
      </c>
      <c r="H79" s="136">
        <v>0</v>
      </c>
      <c r="I79" s="136">
        <v>0</v>
      </c>
      <c r="J79" s="136">
        <v>0</v>
      </c>
      <c r="K79" s="136">
        <v>0</v>
      </c>
      <c r="L79" s="136">
        <v>0</v>
      </c>
      <c r="M79" s="136">
        <v>0</v>
      </c>
      <c r="N79" s="136">
        <v>0</v>
      </c>
      <c r="O79" s="136">
        <v>0</v>
      </c>
      <c r="P79" s="136">
        <v>0</v>
      </c>
      <c r="Q79" s="136">
        <v>0</v>
      </c>
      <c r="R79" s="136">
        <v>0</v>
      </c>
      <c r="S79" s="136">
        <v>0</v>
      </c>
      <c r="T79" s="136">
        <v>0</v>
      </c>
      <c r="U79" s="136">
        <v>0</v>
      </c>
      <c r="V79" s="136">
        <v>0</v>
      </c>
      <c r="W79" s="136">
        <v>0</v>
      </c>
      <c r="X79" s="136">
        <v>0</v>
      </c>
      <c r="Y79" s="136">
        <v>0</v>
      </c>
      <c r="Z79" s="136">
        <v>0</v>
      </c>
      <c r="AA79" s="136">
        <v>0</v>
      </c>
      <c r="AB79" s="136">
        <v>0</v>
      </c>
      <c r="AC79" s="136">
        <v>0</v>
      </c>
      <c r="AD79" s="136">
        <v>0</v>
      </c>
      <c r="AE79" s="136">
        <v>0</v>
      </c>
      <c r="AF79" s="136">
        <v>0</v>
      </c>
      <c r="AG79" s="136">
        <v>0</v>
      </c>
      <c r="AH79" s="136">
        <v>0</v>
      </c>
      <c r="AI79" s="136">
        <v>0</v>
      </c>
      <c r="AJ79" s="136">
        <v>0</v>
      </c>
      <c r="AK79" s="136">
        <v>0</v>
      </c>
      <c r="AL79" s="136">
        <v>0</v>
      </c>
      <c r="AM79" s="136">
        <v>0</v>
      </c>
      <c r="AN79" s="136">
        <v>0</v>
      </c>
      <c r="AO79" s="136">
        <v>0</v>
      </c>
      <c r="AP79" s="136">
        <v>0</v>
      </c>
    </row>
    <row r="80" spans="1:42" customFormat="1" ht="15.6" x14ac:dyDescent="0.3">
      <c r="A80" s="161" t="s">
        <v>667</v>
      </c>
      <c r="B80" s="160">
        <v>0</v>
      </c>
      <c r="C80" s="136">
        <v>0</v>
      </c>
      <c r="D80" s="136">
        <v>0</v>
      </c>
      <c r="E80" s="136">
        <v>0</v>
      </c>
      <c r="F80" s="136">
        <v>0</v>
      </c>
      <c r="G80" s="136">
        <v>0</v>
      </c>
      <c r="H80" s="136">
        <v>0</v>
      </c>
      <c r="I80" s="136">
        <v>0</v>
      </c>
      <c r="J80" s="136">
        <v>0</v>
      </c>
      <c r="K80" s="136">
        <v>0</v>
      </c>
      <c r="L80" s="136">
        <v>0</v>
      </c>
      <c r="M80" s="136">
        <v>0</v>
      </c>
      <c r="N80" s="136">
        <v>0</v>
      </c>
      <c r="O80" s="136">
        <v>0</v>
      </c>
      <c r="P80" s="136">
        <v>0</v>
      </c>
      <c r="Q80" s="136">
        <v>0</v>
      </c>
      <c r="R80" s="136">
        <v>0</v>
      </c>
      <c r="S80" s="136">
        <v>0</v>
      </c>
      <c r="T80" s="136">
        <v>0</v>
      </c>
      <c r="U80" s="136">
        <v>0</v>
      </c>
      <c r="V80" s="136">
        <v>0</v>
      </c>
      <c r="W80" s="136">
        <v>0</v>
      </c>
      <c r="X80" s="136">
        <v>0</v>
      </c>
      <c r="Y80" s="136">
        <v>0</v>
      </c>
      <c r="Z80" s="136">
        <v>0</v>
      </c>
      <c r="AA80" s="136">
        <v>0</v>
      </c>
      <c r="AB80" s="136">
        <v>0</v>
      </c>
      <c r="AC80" s="136">
        <v>0</v>
      </c>
      <c r="AD80" s="136">
        <v>0</v>
      </c>
      <c r="AE80" s="136">
        <v>0</v>
      </c>
      <c r="AF80" s="136">
        <v>0</v>
      </c>
      <c r="AG80" s="136">
        <v>0</v>
      </c>
      <c r="AH80" s="136">
        <v>0</v>
      </c>
      <c r="AI80" s="136">
        <v>0</v>
      </c>
      <c r="AJ80" s="136">
        <v>0</v>
      </c>
      <c r="AK80" s="136">
        <v>0</v>
      </c>
      <c r="AL80" s="136">
        <v>0</v>
      </c>
      <c r="AM80" s="136">
        <v>0</v>
      </c>
      <c r="AN80" s="136">
        <v>0</v>
      </c>
      <c r="AO80" s="136">
        <v>0</v>
      </c>
      <c r="AP80" s="136">
        <v>0</v>
      </c>
    </row>
    <row r="81" spans="1:42" customFormat="1" ht="15.6" x14ac:dyDescent="0.3">
      <c r="A81" s="161" t="s">
        <v>612</v>
      </c>
      <c r="B81" s="160">
        <v>0</v>
      </c>
      <c r="C81" s="136">
        <v>0</v>
      </c>
      <c r="D81" s="136">
        <v>0</v>
      </c>
      <c r="E81" s="136">
        <v>0</v>
      </c>
      <c r="F81" s="136">
        <v>0</v>
      </c>
      <c r="G81" s="136">
        <v>0</v>
      </c>
      <c r="H81" s="136">
        <v>0</v>
      </c>
      <c r="I81" s="136">
        <v>0</v>
      </c>
      <c r="J81" s="136">
        <v>0</v>
      </c>
      <c r="K81" s="136">
        <v>0</v>
      </c>
      <c r="L81" s="136">
        <v>0</v>
      </c>
      <c r="M81" s="136">
        <v>0</v>
      </c>
      <c r="N81" s="136">
        <v>0</v>
      </c>
      <c r="O81" s="136">
        <v>0</v>
      </c>
      <c r="P81" s="136">
        <v>0</v>
      </c>
      <c r="Q81" s="136">
        <v>0</v>
      </c>
      <c r="R81" s="136">
        <v>0</v>
      </c>
      <c r="S81" s="136">
        <v>0</v>
      </c>
      <c r="T81" s="136">
        <v>0</v>
      </c>
      <c r="U81" s="136">
        <v>0</v>
      </c>
      <c r="V81" s="136">
        <v>0</v>
      </c>
      <c r="W81" s="136">
        <v>0</v>
      </c>
      <c r="X81" s="136">
        <v>0</v>
      </c>
      <c r="Y81" s="136">
        <v>0</v>
      </c>
      <c r="Z81" s="136">
        <v>0</v>
      </c>
      <c r="AA81" s="136">
        <v>0</v>
      </c>
      <c r="AB81" s="136">
        <v>0</v>
      </c>
      <c r="AC81" s="136">
        <v>0</v>
      </c>
      <c r="AD81" s="136">
        <v>0</v>
      </c>
      <c r="AE81" s="136">
        <v>0</v>
      </c>
      <c r="AF81" s="136">
        <v>0</v>
      </c>
      <c r="AG81" s="136">
        <v>0</v>
      </c>
      <c r="AH81" s="136">
        <v>0</v>
      </c>
      <c r="AI81" s="136">
        <v>0</v>
      </c>
      <c r="AJ81" s="136">
        <v>0</v>
      </c>
      <c r="AK81" s="136">
        <v>0</v>
      </c>
      <c r="AL81" s="136">
        <v>0</v>
      </c>
      <c r="AM81" s="136">
        <v>0</v>
      </c>
      <c r="AN81" s="136">
        <v>0</v>
      </c>
      <c r="AO81" s="136">
        <v>0</v>
      </c>
      <c r="AP81" s="136">
        <v>0</v>
      </c>
    </row>
    <row r="82" spans="1:42" customFormat="1" ht="15.6" x14ac:dyDescent="0.3">
      <c r="A82" s="161" t="s">
        <v>575</v>
      </c>
      <c r="B82" s="160">
        <v>0</v>
      </c>
      <c r="C82" s="136">
        <v>0</v>
      </c>
      <c r="D82" s="136">
        <v>0</v>
      </c>
      <c r="E82" s="136">
        <v>0</v>
      </c>
      <c r="F82" s="136">
        <v>0</v>
      </c>
      <c r="G82" s="136">
        <v>0</v>
      </c>
      <c r="H82" s="136">
        <v>0</v>
      </c>
      <c r="I82" s="136">
        <v>0</v>
      </c>
      <c r="J82" s="136">
        <v>0</v>
      </c>
      <c r="K82" s="136">
        <v>0</v>
      </c>
      <c r="L82" s="136">
        <v>0</v>
      </c>
      <c r="M82" s="136">
        <v>0</v>
      </c>
      <c r="N82" s="136">
        <v>0</v>
      </c>
      <c r="O82" s="136">
        <v>0</v>
      </c>
      <c r="P82" s="136">
        <v>0</v>
      </c>
      <c r="Q82" s="136">
        <v>0</v>
      </c>
      <c r="R82" s="136">
        <v>0</v>
      </c>
      <c r="S82" s="136">
        <v>0</v>
      </c>
      <c r="T82" s="136">
        <v>0</v>
      </c>
      <c r="U82" s="136">
        <v>0</v>
      </c>
      <c r="V82" s="136">
        <v>0</v>
      </c>
      <c r="W82" s="136">
        <v>0</v>
      </c>
      <c r="X82" s="136">
        <v>0</v>
      </c>
      <c r="Y82" s="136">
        <v>0</v>
      </c>
      <c r="Z82" s="136">
        <v>0</v>
      </c>
      <c r="AA82" s="136">
        <v>0</v>
      </c>
      <c r="AB82" s="136">
        <v>0</v>
      </c>
      <c r="AC82" s="136">
        <v>0</v>
      </c>
      <c r="AD82" s="136">
        <v>0</v>
      </c>
      <c r="AE82" s="136">
        <v>0</v>
      </c>
      <c r="AF82" s="136">
        <v>0</v>
      </c>
      <c r="AG82" s="136">
        <v>0</v>
      </c>
      <c r="AH82" s="136">
        <v>0</v>
      </c>
      <c r="AI82" s="136">
        <v>0</v>
      </c>
      <c r="AJ82" s="136">
        <v>0</v>
      </c>
      <c r="AK82" s="136">
        <v>0</v>
      </c>
      <c r="AL82" s="136">
        <v>0</v>
      </c>
      <c r="AM82" s="136">
        <v>0</v>
      </c>
      <c r="AN82" s="136">
        <v>0</v>
      </c>
      <c r="AO82" s="136">
        <v>0</v>
      </c>
      <c r="AP82" s="136">
        <v>0</v>
      </c>
    </row>
    <row r="83" spans="1:42" customFormat="1" ht="15.6" x14ac:dyDescent="0.3">
      <c r="A83" s="161" t="s">
        <v>523</v>
      </c>
      <c r="B83" s="160">
        <v>4</v>
      </c>
      <c r="C83" s="136">
        <v>0</v>
      </c>
      <c r="D83" s="136">
        <v>0</v>
      </c>
      <c r="E83" s="136">
        <v>0</v>
      </c>
      <c r="F83" s="136">
        <v>0</v>
      </c>
      <c r="G83" s="136">
        <v>0</v>
      </c>
      <c r="H83" s="136">
        <v>0</v>
      </c>
      <c r="I83" s="136">
        <v>0</v>
      </c>
      <c r="J83" s="136">
        <v>0</v>
      </c>
      <c r="K83" s="136">
        <v>0</v>
      </c>
      <c r="L83" s="136">
        <v>0</v>
      </c>
      <c r="M83" s="136">
        <v>0</v>
      </c>
      <c r="N83" s="136">
        <v>0</v>
      </c>
      <c r="O83" s="136">
        <v>0</v>
      </c>
      <c r="P83" s="136">
        <v>0</v>
      </c>
      <c r="Q83" s="136">
        <v>0</v>
      </c>
      <c r="R83" s="136">
        <v>0</v>
      </c>
      <c r="S83" s="136">
        <v>1</v>
      </c>
      <c r="T83" s="136">
        <v>0</v>
      </c>
      <c r="U83" s="136">
        <v>0</v>
      </c>
      <c r="V83" s="136">
        <v>0</v>
      </c>
      <c r="W83" s="136">
        <v>0</v>
      </c>
      <c r="X83" s="136">
        <v>0</v>
      </c>
      <c r="Y83" s="136">
        <v>0</v>
      </c>
      <c r="Z83" s="136">
        <v>0</v>
      </c>
      <c r="AA83" s="136">
        <v>0</v>
      </c>
      <c r="AB83" s="136">
        <v>0</v>
      </c>
      <c r="AC83" s="136">
        <v>1</v>
      </c>
      <c r="AD83" s="136">
        <v>0</v>
      </c>
      <c r="AE83" s="136">
        <v>0</v>
      </c>
      <c r="AF83" s="136">
        <v>0</v>
      </c>
      <c r="AG83" s="136">
        <v>1</v>
      </c>
      <c r="AH83" s="136">
        <v>0</v>
      </c>
      <c r="AI83" s="136">
        <v>0</v>
      </c>
      <c r="AJ83" s="136">
        <v>1</v>
      </c>
      <c r="AK83" s="136">
        <v>0</v>
      </c>
      <c r="AL83" s="136">
        <v>0</v>
      </c>
      <c r="AM83" s="136">
        <v>0</v>
      </c>
      <c r="AN83" s="136">
        <v>0</v>
      </c>
      <c r="AO83" s="136">
        <v>0</v>
      </c>
      <c r="AP83" s="136">
        <v>0</v>
      </c>
    </row>
    <row r="84" spans="1:42" customFormat="1" ht="15.6" x14ac:dyDescent="0.3">
      <c r="A84" s="161" t="s">
        <v>668</v>
      </c>
      <c r="B84" s="160">
        <v>0</v>
      </c>
      <c r="C84" s="136">
        <v>0</v>
      </c>
      <c r="D84" s="136">
        <v>0</v>
      </c>
      <c r="E84" s="136">
        <v>0</v>
      </c>
      <c r="F84" s="136">
        <v>0</v>
      </c>
      <c r="G84" s="136">
        <v>0</v>
      </c>
      <c r="H84" s="136">
        <v>0</v>
      </c>
      <c r="I84" s="136">
        <v>0</v>
      </c>
      <c r="J84" s="136">
        <v>0</v>
      </c>
      <c r="K84" s="136">
        <v>0</v>
      </c>
      <c r="L84" s="136">
        <v>0</v>
      </c>
      <c r="M84" s="136">
        <v>0</v>
      </c>
      <c r="N84" s="136">
        <v>0</v>
      </c>
      <c r="O84" s="136">
        <v>0</v>
      </c>
      <c r="P84" s="136">
        <v>0</v>
      </c>
      <c r="Q84" s="136">
        <v>0</v>
      </c>
      <c r="R84" s="136">
        <v>0</v>
      </c>
      <c r="S84" s="136">
        <v>0</v>
      </c>
      <c r="T84" s="136">
        <v>0</v>
      </c>
      <c r="U84" s="136">
        <v>0</v>
      </c>
      <c r="V84" s="136">
        <v>0</v>
      </c>
      <c r="W84" s="136">
        <v>0</v>
      </c>
      <c r="X84" s="136">
        <v>0</v>
      </c>
      <c r="Y84" s="136">
        <v>0</v>
      </c>
      <c r="Z84" s="136">
        <v>0</v>
      </c>
      <c r="AA84" s="136">
        <v>0</v>
      </c>
      <c r="AB84" s="136">
        <v>0</v>
      </c>
      <c r="AC84" s="136">
        <v>0</v>
      </c>
      <c r="AD84" s="136">
        <v>0</v>
      </c>
      <c r="AE84" s="136">
        <v>0</v>
      </c>
      <c r="AF84" s="136">
        <v>0</v>
      </c>
      <c r="AG84" s="136">
        <v>0</v>
      </c>
      <c r="AH84" s="136">
        <v>0</v>
      </c>
      <c r="AI84" s="136">
        <v>0</v>
      </c>
      <c r="AJ84" s="136">
        <v>0</v>
      </c>
      <c r="AK84" s="136">
        <v>0</v>
      </c>
      <c r="AL84" s="136">
        <v>0</v>
      </c>
      <c r="AM84" s="136">
        <v>0</v>
      </c>
      <c r="AN84" s="136">
        <v>0</v>
      </c>
      <c r="AO84" s="136">
        <v>0</v>
      </c>
      <c r="AP84" s="136">
        <v>0</v>
      </c>
    </row>
    <row r="85" spans="1:42" customFormat="1" ht="15.6" x14ac:dyDescent="0.3">
      <c r="A85" s="161" t="s">
        <v>669</v>
      </c>
      <c r="B85" s="160">
        <v>0</v>
      </c>
      <c r="C85" s="136">
        <v>0</v>
      </c>
      <c r="D85" s="136">
        <v>0</v>
      </c>
      <c r="E85" s="136">
        <v>0</v>
      </c>
      <c r="F85" s="136">
        <v>0</v>
      </c>
      <c r="G85" s="136">
        <v>0</v>
      </c>
      <c r="H85" s="136">
        <v>0</v>
      </c>
      <c r="I85" s="136">
        <v>0</v>
      </c>
      <c r="J85" s="136">
        <v>0</v>
      </c>
      <c r="K85" s="136">
        <v>0</v>
      </c>
      <c r="L85" s="136">
        <v>0</v>
      </c>
      <c r="M85" s="136">
        <v>0</v>
      </c>
      <c r="N85" s="136">
        <v>0</v>
      </c>
      <c r="O85" s="136">
        <v>0</v>
      </c>
      <c r="P85" s="136">
        <v>0</v>
      </c>
      <c r="Q85" s="136">
        <v>0</v>
      </c>
      <c r="R85" s="136">
        <v>0</v>
      </c>
      <c r="S85" s="136">
        <v>0</v>
      </c>
      <c r="T85" s="136">
        <v>0</v>
      </c>
      <c r="U85" s="136">
        <v>0</v>
      </c>
      <c r="V85" s="136">
        <v>0</v>
      </c>
      <c r="W85" s="136">
        <v>0</v>
      </c>
      <c r="X85" s="136">
        <v>0</v>
      </c>
      <c r="Y85" s="136">
        <v>0</v>
      </c>
      <c r="Z85" s="136">
        <v>0</v>
      </c>
      <c r="AA85" s="136">
        <v>0</v>
      </c>
      <c r="AB85" s="136">
        <v>0</v>
      </c>
      <c r="AC85" s="136">
        <v>0</v>
      </c>
      <c r="AD85" s="136">
        <v>0</v>
      </c>
      <c r="AE85" s="136">
        <v>0</v>
      </c>
      <c r="AF85" s="136">
        <v>0</v>
      </c>
      <c r="AG85" s="136">
        <v>0</v>
      </c>
      <c r="AH85" s="136">
        <v>0</v>
      </c>
      <c r="AI85" s="136">
        <v>0</v>
      </c>
      <c r="AJ85" s="136">
        <v>0</v>
      </c>
      <c r="AK85" s="136">
        <v>0</v>
      </c>
      <c r="AL85" s="136">
        <v>0</v>
      </c>
      <c r="AM85" s="136">
        <v>0</v>
      </c>
      <c r="AN85" s="136">
        <v>0</v>
      </c>
      <c r="AO85" s="136">
        <v>0</v>
      </c>
      <c r="AP85" s="136">
        <v>0</v>
      </c>
    </row>
    <row r="86" spans="1:42" customFormat="1" ht="15.6" x14ac:dyDescent="0.3">
      <c r="A86" s="161" t="s">
        <v>539</v>
      </c>
      <c r="B86" s="160">
        <v>0</v>
      </c>
      <c r="C86" s="136">
        <v>0</v>
      </c>
      <c r="D86" s="136">
        <v>0</v>
      </c>
      <c r="E86" s="136">
        <v>0</v>
      </c>
      <c r="F86" s="136">
        <v>0</v>
      </c>
      <c r="G86" s="136">
        <v>0</v>
      </c>
      <c r="H86" s="136">
        <v>0</v>
      </c>
      <c r="I86" s="136">
        <v>0</v>
      </c>
      <c r="J86" s="136">
        <v>0</v>
      </c>
      <c r="K86" s="136">
        <v>0</v>
      </c>
      <c r="L86" s="136">
        <v>0</v>
      </c>
      <c r="M86" s="136">
        <v>0</v>
      </c>
      <c r="N86" s="136">
        <v>0</v>
      </c>
      <c r="O86" s="136">
        <v>0</v>
      </c>
      <c r="P86" s="136">
        <v>0</v>
      </c>
      <c r="Q86" s="136">
        <v>0</v>
      </c>
      <c r="R86" s="136">
        <v>0</v>
      </c>
      <c r="S86" s="136">
        <v>0</v>
      </c>
      <c r="T86" s="136">
        <v>0</v>
      </c>
      <c r="U86" s="136">
        <v>0</v>
      </c>
      <c r="V86" s="136">
        <v>0</v>
      </c>
      <c r="W86" s="136">
        <v>0</v>
      </c>
      <c r="X86" s="136">
        <v>0</v>
      </c>
      <c r="Y86" s="136">
        <v>0</v>
      </c>
      <c r="Z86" s="136">
        <v>0</v>
      </c>
      <c r="AA86" s="136">
        <v>0</v>
      </c>
      <c r="AB86" s="136">
        <v>0</v>
      </c>
      <c r="AC86" s="136">
        <v>0</v>
      </c>
      <c r="AD86" s="136">
        <v>0</v>
      </c>
      <c r="AE86" s="136">
        <v>0</v>
      </c>
      <c r="AF86" s="136">
        <v>0</v>
      </c>
      <c r="AG86" s="136">
        <v>0</v>
      </c>
      <c r="AH86" s="136">
        <v>0</v>
      </c>
      <c r="AI86" s="136">
        <v>0</v>
      </c>
      <c r="AJ86" s="136">
        <v>0</v>
      </c>
      <c r="AK86" s="136">
        <v>0</v>
      </c>
      <c r="AL86" s="136">
        <v>0</v>
      </c>
      <c r="AM86" s="136">
        <v>0</v>
      </c>
      <c r="AN86" s="136">
        <v>0</v>
      </c>
      <c r="AO86" s="136">
        <v>0</v>
      </c>
      <c r="AP86" s="136">
        <v>0</v>
      </c>
    </row>
    <row r="87" spans="1:42" customFormat="1" ht="15.6" x14ac:dyDescent="0.3">
      <c r="A87" s="161" t="s">
        <v>670</v>
      </c>
      <c r="B87" s="160">
        <v>0</v>
      </c>
      <c r="C87" s="136">
        <v>0</v>
      </c>
      <c r="D87" s="136">
        <v>0</v>
      </c>
      <c r="E87" s="136">
        <v>0</v>
      </c>
      <c r="F87" s="136">
        <v>0</v>
      </c>
      <c r="G87" s="136">
        <v>0</v>
      </c>
      <c r="H87" s="136">
        <v>0</v>
      </c>
      <c r="I87" s="136">
        <v>0</v>
      </c>
      <c r="J87" s="136">
        <v>0</v>
      </c>
      <c r="K87" s="136">
        <v>0</v>
      </c>
      <c r="L87" s="136">
        <v>0</v>
      </c>
      <c r="M87" s="136">
        <v>0</v>
      </c>
      <c r="N87" s="136">
        <v>0</v>
      </c>
      <c r="O87" s="136">
        <v>0</v>
      </c>
      <c r="P87" s="136">
        <v>0</v>
      </c>
      <c r="Q87" s="136">
        <v>0</v>
      </c>
      <c r="R87" s="136">
        <v>0</v>
      </c>
      <c r="S87" s="136">
        <v>0</v>
      </c>
      <c r="T87" s="136">
        <v>0</v>
      </c>
      <c r="U87" s="136">
        <v>0</v>
      </c>
      <c r="V87" s="136">
        <v>0</v>
      </c>
      <c r="W87" s="136">
        <v>0</v>
      </c>
      <c r="X87" s="136">
        <v>0</v>
      </c>
      <c r="Y87" s="136">
        <v>0</v>
      </c>
      <c r="Z87" s="136">
        <v>0</v>
      </c>
      <c r="AA87" s="136">
        <v>0</v>
      </c>
      <c r="AB87" s="136">
        <v>0</v>
      </c>
      <c r="AC87" s="136">
        <v>0</v>
      </c>
      <c r="AD87" s="136">
        <v>0</v>
      </c>
      <c r="AE87" s="136">
        <v>0</v>
      </c>
      <c r="AF87" s="136">
        <v>0</v>
      </c>
      <c r="AG87" s="136">
        <v>0</v>
      </c>
      <c r="AH87" s="136">
        <v>0</v>
      </c>
      <c r="AI87" s="136">
        <v>0</v>
      </c>
      <c r="AJ87" s="136">
        <v>0</v>
      </c>
      <c r="AK87" s="136">
        <v>0</v>
      </c>
      <c r="AL87" s="136">
        <v>0</v>
      </c>
      <c r="AM87" s="136">
        <v>0</v>
      </c>
      <c r="AN87" s="136">
        <v>0</v>
      </c>
      <c r="AO87" s="136">
        <v>0</v>
      </c>
      <c r="AP87" s="136">
        <v>0</v>
      </c>
    </row>
    <row r="88" spans="1:42" customFormat="1" ht="15.6" x14ac:dyDescent="0.3">
      <c r="A88" s="161" t="s">
        <v>324</v>
      </c>
      <c r="B88" s="160">
        <v>27</v>
      </c>
      <c r="C88" s="136">
        <v>0</v>
      </c>
      <c r="D88" s="136">
        <v>0</v>
      </c>
      <c r="E88" s="136">
        <v>0</v>
      </c>
      <c r="F88" s="136">
        <v>0</v>
      </c>
      <c r="G88" s="136">
        <v>0</v>
      </c>
      <c r="H88" s="136">
        <v>0</v>
      </c>
      <c r="I88" s="136">
        <v>0</v>
      </c>
      <c r="J88" s="136">
        <v>0</v>
      </c>
      <c r="K88" s="136">
        <v>0</v>
      </c>
      <c r="L88" s="136">
        <v>0</v>
      </c>
      <c r="M88" s="136">
        <v>0</v>
      </c>
      <c r="N88" s="136">
        <v>0</v>
      </c>
      <c r="O88" s="136">
        <v>0</v>
      </c>
      <c r="P88" s="136">
        <v>0</v>
      </c>
      <c r="Q88" s="136">
        <v>0</v>
      </c>
      <c r="R88" s="136">
        <v>0</v>
      </c>
      <c r="S88" s="136">
        <v>19</v>
      </c>
      <c r="T88" s="136">
        <v>1</v>
      </c>
      <c r="U88" s="136">
        <v>0</v>
      </c>
      <c r="V88" s="136">
        <v>0</v>
      </c>
      <c r="W88" s="136">
        <v>0</v>
      </c>
      <c r="X88" s="136">
        <v>0</v>
      </c>
      <c r="Y88" s="136">
        <v>0</v>
      </c>
      <c r="Z88" s="136">
        <v>0</v>
      </c>
      <c r="AA88" s="136">
        <v>0</v>
      </c>
      <c r="AB88" s="136">
        <v>0</v>
      </c>
      <c r="AC88" s="136">
        <v>0</v>
      </c>
      <c r="AD88" s="136">
        <v>0</v>
      </c>
      <c r="AE88" s="136">
        <v>0</v>
      </c>
      <c r="AF88" s="136">
        <v>0</v>
      </c>
      <c r="AG88" s="136">
        <v>6</v>
      </c>
      <c r="AH88" s="136">
        <v>0</v>
      </c>
      <c r="AI88" s="136">
        <v>0</v>
      </c>
      <c r="AJ88" s="136">
        <v>0</v>
      </c>
      <c r="AK88" s="136">
        <v>0</v>
      </c>
      <c r="AL88" s="136">
        <v>0</v>
      </c>
      <c r="AM88" s="136">
        <v>0</v>
      </c>
      <c r="AN88" s="136">
        <v>1</v>
      </c>
      <c r="AO88" s="136">
        <v>0</v>
      </c>
      <c r="AP88" s="136">
        <v>0</v>
      </c>
    </row>
    <row r="89" spans="1:42" customFormat="1" ht="15.6" x14ac:dyDescent="0.3">
      <c r="A89" s="161" t="s">
        <v>671</v>
      </c>
      <c r="B89" s="160">
        <v>0</v>
      </c>
      <c r="C89" s="136">
        <v>0</v>
      </c>
      <c r="D89" s="136">
        <v>0</v>
      </c>
      <c r="E89" s="136">
        <v>0</v>
      </c>
      <c r="F89" s="136">
        <v>0</v>
      </c>
      <c r="G89" s="136">
        <v>0</v>
      </c>
      <c r="H89" s="136">
        <v>0</v>
      </c>
      <c r="I89" s="136">
        <v>0</v>
      </c>
      <c r="J89" s="136">
        <v>0</v>
      </c>
      <c r="K89" s="136">
        <v>0</v>
      </c>
      <c r="L89" s="136">
        <v>0</v>
      </c>
      <c r="M89" s="136">
        <v>0</v>
      </c>
      <c r="N89" s="136">
        <v>0</v>
      </c>
      <c r="O89" s="136">
        <v>0</v>
      </c>
      <c r="P89" s="136">
        <v>0</v>
      </c>
      <c r="Q89" s="136">
        <v>0</v>
      </c>
      <c r="R89" s="136">
        <v>0</v>
      </c>
      <c r="S89" s="136">
        <v>0</v>
      </c>
      <c r="T89" s="136">
        <v>0</v>
      </c>
      <c r="U89" s="136">
        <v>0</v>
      </c>
      <c r="V89" s="136">
        <v>0</v>
      </c>
      <c r="W89" s="136">
        <v>0</v>
      </c>
      <c r="X89" s="136">
        <v>0</v>
      </c>
      <c r="Y89" s="136">
        <v>0</v>
      </c>
      <c r="Z89" s="136">
        <v>0</v>
      </c>
      <c r="AA89" s="136">
        <v>0</v>
      </c>
      <c r="AB89" s="136">
        <v>0</v>
      </c>
      <c r="AC89" s="136">
        <v>0</v>
      </c>
      <c r="AD89" s="136">
        <v>0</v>
      </c>
      <c r="AE89" s="136">
        <v>0</v>
      </c>
      <c r="AF89" s="136">
        <v>0</v>
      </c>
      <c r="AG89" s="136">
        <v>0</v>
      </c>
      <c r="AH89" s="136">
        <v>0</v>
      </c>
      <c r="AI89" s="136">
        <v>0</v>
      </c>
      <c r="AJ89" s="136">
        <v>0</v>
      </c>
      <c r="AK89" s="136">
        <v>0</v>
      </c>
      <c r="AL89" s="136">
        <v>0</v>
      </c>
      <c r="AM89" s="136">
        <v>0</v>
      </c>
      <c r="AN89" s="136">
        <v>0</v>
      </c>
      <c r="AO89" s="136">
        <v>0</v>
      </c>
      <c r="AP89" s="136">
        <v>0</v>
      </c>
    </row>
    <row r="90" spans="1:42" customFormat="1" ht="15.6" x14ac:dyDescent="0.3">
      <c r="A90" s="161" t="s">
        <v>672</v>
      </c>
      <c r="B90" s="160">
        <v>0</v>
      </c>
      <c r="C90" s="136">
        <v>0</v>
      </c>
      <c r="D90" s="136">
        <v>0</v>
      </c>
      <c r="E90" s="136">
        <v>0</v>
      </c>
      <c r="F90" s="136">
        <v>0</v>
      </c>
      <c r="G90" s="136">
        <v>0</v>
      </c>
      <c r="H90" s="136">
        <v>0</v>
      </c>
      <c r="I90" s="136">
        <v>0</v>
      </c>
      <c r="J90" s="136">
        <v>0</v>
      </c>
      <c r="K90" s="136">
        <v>0</v>
      </c>
      <c r="L90" s="136">
        <v>0</v>
      </c>
      <c r="M90" s="136">
        <v>0</v>
      </c>
      <c r="N90" s="136">
        <v>0</v>
      </c>
      <c r="O90" s="136">
        <v>0</v>
      </c>
      <c r="P90" s="136">
        <v>0</v>
      </c>
      <c r="Q90" s="136">
        <v>0</v>
      </c>
      <c r="R90" s="136">
        <v>0</v>
      </c>
      <c r="S90" s="136">
        <v>0</v>
      </c>
      <c r="T90" s="136">
        <v>0</v>
      </c>
      <c r="U90" s="136">
        <v>0</v>
      </c>
      <c r="V90" s="136">
        <v>0</v>
      </c>
      <c r="W90" s="136">
        <v>0</v>
      </c>
      <c r="X90" s="136">
        <v>0</v>
      </c>
      <c r="Y90" s="136">
        <v>0</v>
      </c>
      <c r="Z90" s="136">
        <v>0</v>
      </c>
      <c r="AA90" s="136">
        <v>0</v>
      </c>
      <c r="AB90" s="136">
        <v>0</v>
      </c>
      <c r="AC90" s="136">
        <v>0</v>
      </c>
      <c r="AD90" s="136">
        <v>0</v>
      </c>
      <c r="AE90" s="136">
        <v>0</v>
      </c>
      <c r="AF90" s="136">
        <v>0</v>
      </c>
      <c r="AG90" s="136">
        <v>0</v>
      </c>
      <c r="AH90" s="136">
        <v>0</v>
      </c>
      <c r="AI90" s="136">
        <v>0</v>
      </c>
      <c r="AJ90" s="136">
        <v>0</v>
      </c>
      <c r="AK90" s="136">
        <v>0</v>
      </c>
      <c r="AL90" s="136">
        <v>0</v>
      </c>
      <c r="AM90" s="136">
        <v>0</v>
      </c>
      <c r="AN90" s="136">
        <v>0</v>
      </c>
      <c r="AO90" s="136">
        <v>0</v>
      </c>
      <c r="AP90" s="136">
        <v>0</v>
      </c>
    </row>
    <row r="91" spans="1:42" customFormat="1" ht="15.6" x14ac:dyDescent="0.3">
      <c r="A91" s="161" t="s">
        <v>599</v>
      </c>
      <c r="B91" s="160">
        <v>0</v>
      </c>
      <c r="C91" s="136">
        <v>0</v>
      </c>
      <c r="D91" s="136">
        <v>0</v>
      </c>
      <c r="E91" s="136">
        <v>0</v>
      </c>
      <c r="F91" s="136">
        <v>0</v>
      </c>
      <c r="G91" s="136">
        <v>0</v>
      </c>
      <c r="H91" s="136">
        <v>0</v>
      </c>
      <c r="I91" s="136">
        <v>0</v>
      </c>
      <c r="J91" s="136">
        <v>0</v>
      </c>
      <c r="K91" s="136">
        <v>0</v>
      </c>
      <c r="L91" s="136">
        <v>0</v>
      </c>
      <c r="M91" s="136">
        <v>0</v>
      </c>
      <c r="N91" s="136">
        <v>0</v>
      </c>
      <c r="O91" s="136">
        <v>0</v>
      </c>
      <c r="P91" s="136">
        <v>0</v>
      </c>
      <c r="Q91" s="136">
        <v>0</v>
      </c>
      <c r="R91" s="136">
        <v>0</v>
      </c>
      <c r="S91" s="136">
        <v>0</v>
      </c>
      <c r="T91" s="136">
        <v>0</v>
      </c>
      <c r="U91" s="136">
        <v>0</v>
      </c>
      <c r="V91" s="136">
        <v>0</v>
      </c>
      <c r="W91" s="136">
        <v>0</v>
      </c>
      <c r="X91" s="136">
        <v>0</v>
      </c>
      <c r="Y91" s="136">
        <v>0</v>
      </c>
      <c r="Z91" s="136">
        <v>0</v>
      </c>
      <c r="AA91" s="136">
        <v>0</v>
      </c>
      <c r="AB91" s="136">
        <v>0</v>
      </c>
      <c r="AC91" s="136">
        <v>0</v>
      </c>
      <c r="AD91" s="136">
        <v>0</v>
      </c>
      <c r="AE91" s="136">
        <v>0</v>
      </c>
      <c r="AF91" s="136">
        <v>0</v>
      </c>
      <c r="AG91" s="136">
        <v>0</v>
      </c>
      <c r="AH91" s="136">
        <v>0</v>
      </c>
      <c r="AI91" s="136">
        <v>0</v>
      </c>
      <c r="AJ91" s="136">
        <v>0</v>
      </c>
      <c r="AK91" s="136">
        <v>0</v>
      </c>
      <c r="AL91" s="136">
        <v>0</v>
      </c>
      <c r="AM91" s="136">
        <v>0</v>
      </c>
      <c r="AN91" s="136">
        <v>0</v>
      </c>
      <c r="AO91" s="136">
        <v>0</v>
      </c>
      <c r="AP91" s="136">
        <v>0</v>
      </c>
    </row>
    <row r="92" spans="1:42" customFormat="1" ht="15.6" x14ac:dyDescent="0.3">
      <c r="A92" s="161" t="s">
        <v>673</v>
      </c>
      <c r="B92" s="160">
        <v>1</v>
      </c>
      <c r="C92" s="136">
        <v>0</v>
      </c>
      <c r="D92" s="136">
        <v>0</v>
      </c>
      <c r="E92" s="136">
        <v>0</v>
      </c>
      <c r="F92" s="136">
        <v>0</v>
      </c>
      <c r="G92" s="136">
        <v>0</v>
      </c>
      <c r="H92" s="136">
        <v>0</v>
      </c>
      <c r="I92" s="136">
        <v>0</v>
      </c>
      <c r="J92" s="136">
        <v>0</v>
      </c>
      <c r="K92" s="136">
        <v>0</v>
      </c>
      <c r="L92" s="136">
        <v>0</v>
      </c>
      <c r="M92" s="136">
        <v>0</v>
      </c>
      <c r="N92" s="136">
        <v>0</v>
      </c>
      <c r="O92" s="136">
        <v>0</v>
      </c>
      <c r="P92" s="136">
        <v>0</v>
      </c>
      <c r="Q92" s="136">
        <v>1</v>
      </c>
      <c r="R92" s="136">
        <v>0</v>
      </c>
      <c r="S92" s="136">
        <v>0</v>
      </c>
      <c r="T92" s="136">
        <v>0</v>
      </c>
      <c r="U92" s="136">
        <v>0</v>
      </c>
      <c r="V92" s="136">
        <v>0</v>
      </c>
      <c r="W92" s="136">
        <v>0</v>
      </c>
      <c r="X92" s="136">
        <v>0</v>
      </c>
      <c r="Y92" s="136">
        <v>0</v>
      </c>
      <c r="Z92" s="136">
        <v>0</v>
      </c>
      <c r="AA92" s="136">
        <v>0</v>
      </c>
      <c r="AB92" s="136">
        <v>0</v>
      </c>
      <c r="AC92" s="136">
        <v>0</v>
      </c>
      <c r="AD92" s="136">
        <v>0</v>
      </c>
      <c r="AE92" s="136">
        <v>0</v>
      </c>
      <c r="AF92" s="136">
        <v>0</v>
      </c>
      <c r="AG92" s="136">
        <v>0</v>
      </c>
      <c r="AH92" s="136">
        <v>0</v>
      </c>
      <c r="AI92" s="136">
        <v>0</v>
      </c>
      <c r="AJ92" s="136">
        <v>0</v>
      </c>
      <c r="AK92" s="136">
        <v>0</v>
      </c>
      <c r="AL92" s="136">
        <v>0</v>
      </c>
      <c r="AM92" s="136">
        <v>0</v>
      </c>
      <c r="AN92" s="136">
        <v>0</v>
      </c>
      <c r="AO92" s="136">
        <v>0</v>
      </c>
      <c r="AP92" s="136">
        <v>0</v>
      </c>
    </row>
    <row r="93" spans="1:42" customFormat="1" ht="15.6" x14ac:dyDescent="0.3">
      <c r="A93" s="161" t="s">
        <v>540</v>
      </c>
      <c r="B93" s="160">
        <v>0</v>
      </c>
      <c r="C93" s="136">
        <v>0</v>
      </c>
      <c r="D93" s="136">
        <v>0</v>
      </c>
      <c r="E93" s="136">
        <v>0</v>
      </c>
      <c r="F93" s="136">
        <v>0</v>
      </c>
      <c r="G93" s="136">
        <v>0</v>
      </c>
      <c r="H93" s="136">
        <v>0</v>
      </c>
      <c r="I93" s="136">
        <v>0</v>
      </c>
      <c r="J93" s="136">
        <v>0</v>
      </c>
      <c r="K93" s="136">
        <v>0</v>
      </c>
      <c r="L93" s="136">
        <v>0</v>
      </c>
      <c r="M93" s="136">
        <v>0</v>
      </c>
      <c r="N93" s="136">
        <v>0</v>
      </c>
      <c r="O93" s="136">
        <v>0</v>
      </c>
      <c r="P93" s="136">
        <v>0</v>
      </c>
      <c r="Q93" s="136">
        <v>0</v>
      </c>
      <c r="R93" s="136">
        <v>0</v>
      </c>
      <c r="S93" s="136">
        <v>0</v>
      </c>
      <c r="T93" s="136">
        <v>0</v>
      </c>
      <c r="U93" s="136">
        <v>0</v>
      </c>
      <c r="V93" s="136">
        <v>0</v>
      </c>
      <c r="W93" s="136">
        <v>0</v>
      </c>
      <c r="X93" s="136">
        <v>0</v>
      </c>
      <c r="Y93" s="136">
        <v>0</v>
      </c>
      <c r="Z93" s="136">
        <v>0</v>
      </c>
      <c r="AA93" s="136">
        <v>0</v>
      </c>
      <c r="AB93" s="136">
        <v>0</v>
      </c>
      <c r="AC93" s="136">
        <v>0</v>
      </c>
      <c r="AD93" s="136">
        <v>0</v>
      </c>
      <c r="AE93" s="136">
        <v>0</v>
      </c>
      <c r="AF93" s="136">
        <v>0</v>
      </c>
      <c r="AG93" s="136">
        <v>0</v>
      </c>
      <c r="AH93" s="136">
        <v>0</v>
      </c>
      <c r="AI93" s="136">
        <v>0</v>
      </c>
      <c r="AJ93" s="136">
        <v>0</v>
      </c>
      <c r="AK93" s="136">
        <v>0</v>
      </c>
      <c r="AL93" s="136">
        <v>0</v>
      </c>
      <c r="AM93" s="136">
        <v>0</v>
      </c>
      <c r="AN93" s="136">
        <v>0</v>
      </c>
      <c r="AO93" s="136">
        <v>0</v>
      </c>
      <c r="AP93" s="136">
        <v>0</v>
      </c>
    </row>
    <row r="94" spans="1:42" customFormat="1" ht="15.6" x14ac:dyDescent="0.3">
      <c r="A94" s="161" t="s">
        <v>578</v>
      </c>
      <c r="B94" s="160">
        <v>0</v>
      </c>
      <c r="C94" s="136">
        <v>0</v>
      </c>
      <c r="D94" s="136">
        <v>0</v>
      </c>
      <c r="E94" s="136">
        <v>0</v>
      </c>
      <c r="F94" s="136">
        <v>0</v>
      </c>
      <c r="G94" s="136">
        <v>0</v>
      </c>
      <c r="H94" s="136">
        <v>0</v>
      </c>
      <c r="I94" s="136">
        <v>0</v>
      </c>
      <c r="J94" s="136">
        <v>0</v>
      </c>
      <c r="K94" s="136">
        <v>0</v>
      </c>
      <c r="L94" s="136">
        <v>0</v>
      </c>
      <c r="M94" s="136">
        <v>0</v>
      </c>
      <c r="N94" s="136">
        <v>0</v>
      </c>
      <c r="O94" s="136">
        <v>0</v>
      </c>
      <c r="P94" s="136">
        <v>0</v>
      </c>
      <c r="Q94" s="136">
        <v>0</v>
      </c>
      <c r="R94" s="136">
        <v>0</v>
      </c>
      <c r="S94" s="136">
        <v>0</v>
      </c>
      <c r="T94" s="136">
        <v>0</v>
      </c>
      <c r="U94" s="136">
        <v>0</v>
      </c>
      <c r="V94" s="136">
        <v>0</v>
      </c>
      <c r="W94" s="136">
        <v>0</v>
      </c>
      <c r="X94" s="136">
        <v>0</v>
      </c>
      <c r="Y94" s="136">
        <v>0</v>
      </c>
      <c r="Z94" s="136">
        <v>0</v>
      </c>
      <c r="AA94" s="136">
        <v>0</v>
      </c>
      <c r="AB94" s="136">
        <v>0</v>
      </c>
      <c r="AC94" s="136">
        <v>0</v>
      </c>
      <c r="AD94" s="136">
        <v>0</v>
      </c>
      <c r="AE94" s="136">
        <v>0</v>
      </c>
      <c r="AF94" s="136">
        <v>0</v>
      </c>
      <c r="AG94" s="136">
        <v>0</v>
      </c>
      <c r="AH94" s="136">
        <v>0</v>
      </c>
      <c r="AI94" s="136">
        <v>0</v>
      </c>
      <c r="AJ94" s="136">
        <v>0</v>
      </c>
      <c r="AK94" s="136">
        <v>0</v>
      </c>
      <c r="AL94" s="136">
        <v>0</v>
      </c>
      <c r="AM94" s="136">
        <v>0</v>
      </c>
      <c r="AN94" s="136">
        <v>0</v>
      </c>
      <c r="AO94" s="136">
        <v>0</v>
      </c>
      <c r="AP94" s="136">
        <v>0</v>
      </c>
    </row>
    <row r="95" spans="1:42" customFormat="1" ht="15.6" x14ac:dyDescent="0.3">
      <c r="A95" s="161" t="s">
        <v>674</v>
      </c>
      <c r="B95" s="160">
        <v>0</v>
      </c>
      <c r="C95" s="136">
        <v>0</v>
      </c>
      <c r="D95" s="136">
        <v>0</v>
      </c>
      <c r="E95" s="136">
        <v>0</v>
      </c>
      <c r="F95" s="136">
        <v>0</v>
      </c>
      <c r="G95" s="136">
        <v>0</v>
      </c>
      <c r="H95" s="136">
        <v>0</v>
      </c>
      <c r="I95" s="136">
        <v>0</v>
      </c>
      <c r="J95" s="136">
        <v>0</v>
      </c>
      <c r="K95" s="136">
        <v>0</v>
      </c>
      <c r="L95" s="136">
        <v>0</v>
      </c>
      <c r="M95" s="136">
        <v>0</v>
      </c>
      <c r="N95" s="136">
        <v>0</v>
      </c>
      <c r="O95" s="136">
        <v>0</v>
      </c>
      <c r="P95" s="136">
        <v>0</v>
      </c>
      <c r="Q95" s="136">
        <v>0</v>
      </c>
      <c r="R95" s="136">
        <v>0</v>
      </c>
      <c r="S95" s="136">
        <v>0</v>
      </c>
      <c r="T95" s="136">
        <v>0</v>
      </c>
      <c r="U95" s="136">
        <v>0</v>
      </c>
      <c r="V95" s="136">
        <v>0</v>
      </c>
      <c r="W95" s="136">
        <v>0</v>
      </c>
      <c r="X95" s="136">
        <v>0</v>
      </c>
      <c r="Y95" s="136">
        <v>0</v>
      </c>
      <c r="Z95" s="136">
        <v>0</v>
      </c>
      <c r="AA95" s="136">
        <v>0</v>
      </c>
      <c r="AB95" s="136">
        <v>0</v>
      </c>
      <c r="AC95" s="136">
        <v>0</v>
      </c>
      <c r="AD95" s="136">
        <v>0</v>
      </c>
      <c r="AE95" s="136">
        <v>0</v>
      </c>
      <c r="AF95" s="136">
        <v>0</v>
      </c>
      <c r="AG95" s="136">
        <v>0</v>
      </c>
      <c r="AH95" s="136">
        <v>0</v>
      </c>
      <c r="AI95" s="136">
        <v>0</v>
      </c>
      <c r="AJ95" s="136">
        <v>0</v>
      </c>
      <c r="AK95" s="136">
        <v>0</v>
      </c>
      <c r="AL95" s="136">
        <v>0</v>
      </c>
      <c r="AM95" s="136">
        <v>0</v>
      </c>
      <c r="AN95" s="136">
        <v>0</v>
      </c>
      <c r="AO95" s="136">
        <v>0</v>
      </c>
      <c r="AP95" s="136">
        <v>0</v>
      </c>
    </row>
    <row r="96" spans="1:42" customFormat="1" ht="15.6" x14ac:dyDescent="0.3">
      <c r="A96" s="161" t="s">
        <v>470</v>
      </c>
      <c r="B96" s="160">
        <v>166</v>
      </c>
      <c r="C96" s="136">
        <v>0</v>
      </c>
      <c r="D96" s="136">
        <v>0</v>
      </c>
      <c r="E96" s="136">
        <v>1</v>
      </c>
      <c r="F96" s="136">
        <v>0</v>
      </c>
      <c r="G96" s="136">
        <v>1</v>
      </c>
      <c r="H96" s="136">
        <v>8</v>
      </c>
      <c r="I96" s="136">
        <v>0</v>
      </c>
      <c r="J96" s="136">
        <v>0</v>
      </c>
      <c r="K96" s="136">
        <v>1</v>
      </c>
      <c r="L96" s="136">
        <v>0</v>
      </c>
      <c r="M96" s="136">
        <v>1</v>
      </c>
      <c r="N96" s="136">
        <v>0</v>
      </c>
      <c r="O96" s="136">
        <v>1</v>
      </c>
      <c r="P96" s="136">
        <v>1</v>
      </c>
      <c r="Q96" s="136">
        <v>1</v>
      </c>
      <c r="R96" s="136">
        <v>0</v>
      </c>
      <c r="S96" s="136">
        <v>90</v>
      </c>
      <c r="T96" s="136">
        <v>3</v>
      </c>
      <c r="U96" s="136">
        <v>0</v>
      </c>
      <c r="V96" s="136">
        <v>0</v>
      </c>
      <c r="W96" s="136">
        <v>1</v>
      </c>
      <c r="X96" s="136">
        <v>0</v>
      </c>
      <c r="Y96" s="136">
        <v>0</v>
      </c>
      <c r="Z96" s="136">
        <v>1</v>
      </c>
      <c r="AA96" s="136">
        <v>0</v>
      </c>
      <c r="AB96" s="136">
        <v>1</v>
      </c>
      <c r="AC96" s="136">
        <v>9</v>
      </c>
      <c r="AD96" s="136">
        <v>0</v>
      </c>
      <c r="AE96" s="136">
        <v>1</v>
      </c>
      <c r="AF96" s="136">
        <v>0</v>
      </c>
      <c r="AG96" s="136">
        <v>17</v>
      </c>
      <c r="AH96" s="136">
        <v>2</v>
      </c>
      <c r="AI96" s="136">
        <v>0</v>
      </c>
      <c r="AJ96" s="136">
        <v>2</v>
      </c>
      <c r="AK96" s="136">
        <v>0</v>
      </c>
      <c r="AL96" s="136">
        <v>0</v>
      </c>
      <c r="AM96" s="136">
        <v>19</v>
      </c>
      <c r="AN96" s="136">
        <v>1</v>
      </c>
      <c r="AO96" s="136">
        <v>2</v>
      </c>
      <c r="AP96" s="136">
        <v>2</v>
      </c>
    </row>
    <row r="97" spans="1:42" customFormat="1" ht="15.6" x14ac:dyDescent="0.3">
      <c r="A97" s="161" t="s">
        <v>675</v>
      </c>
      <c r="B97" s="160">
        <v>0</v>
      </c>
      <c r="C97" s="136">
        <v>0</v>
      </c>
      <c r="D97" s="136">
        <v>0</v>
      </c>
      <c r="E97" s="136">
        <v>0</v>
      </c>
      <c r="F97" s="136">
        <v>0</v>
      </c>
      <c r="G97" s="136">
        <v>0</v>
      </c>
      <c r="H97" s="136">
        <v>0</v>
      </c>
      <c r="I97" s="136">
        <v>0</v>
      </c>
      <c r="J97" s="136">
        <v>0</v>
      </c>
      <c r="K97" s="136">
        <v>0</v>
      </c>
      <c r="L97" s="136">
        <v>0</v>
      </c>
      <c r="M97" s="136">
        <v>0</v>
      </c>
      <c r="N97" s="136">
        <v>0</v>
      </c>
      <c r="O97" s="136">
        <v>0</v>
      </c>
      <c r="P97" s="136">
        <v>0</v>
      </c>
      <c r="Q97" s="136">
        <v>0</v>
      </c>
      <c r="R97" s="136">
        <v>0</v>
      </c>
      <c r="S97" s="136">
        <v>0</v>
      </c>
      <c r="T97" s="136">
        <v>0</v>
      </c>
      <c r="U97" s="136">
        <v>0</v>
      </c>
      <c r="V97" s="136">
        <v>0</v>
      </c>
      <c r="W97" s="136">
        <v>0</v>
      </c>
      <c r="X97" s="136">
        <v>0</v>
      </c>
      <c r="Y97" s="136">
        <v>0</v>
      </c>
      <c r="Z97" s="136">
        <v>0</v>
      </c>
      <c r="AA97" s="136">
        <v>0</v>
      </c>
      <c r="AB97" s="136">
        <v>0</v>
      </c>
      <c r="AC97" s="136">
        <v>0</v>
      </c>
      <c r="AD97" s="136">
        <v>0</v>
      </c>
      <c r="AE97" s="136">
        <v>0</v>
      </c>
      <c r="AF97" s="136">
        <v>0</v>
      </c>
      <c r="AG97" s="136">
        <v>0</v>
      </c>
      <c r="AH97" s="136">
        <v>0</v>
      </c>
      <c r="AI97" s="136">
        <v>0</v>
      </c>
      <c r="AJ97" s="136">
        <v>0</v>
      </c>
      <c r="AK97" s="136">
        <v>0</v>
      </c>
      <c r="AL97" s="136">
        <v>0</v>
      </c>
      <c r="AM97" s="136">
        <v>0</v>
      </c>
      <c r="AN97" s="136">
        <v>0</v>
      </c>
      <c r="AO97" s="136">
        <v>0</v>
      </c>
      <c r="AP97" s="136">
        <v>0</v>
      </c>
    </row>
    <row r="98" spans="1:42" s="1" customFormat="1" ht="15.6" x14ac:dyDescent="0.3">
      <c r="A98" s="161" t="s">
        <v>676</v>
      </c>
      <c r="B98" s="160">
        <v>0</v>
      </c>
      <c r="C98" s="136">
        <v>0</v>
      </c>
      <c r="D98" s="136">
        <v>0</v>
      </c>
      <c r="E98" s="136">
        <v>0</v>
      </c>
      <c r="F98" s="136">
        <v>0</v>
      </c>
      <c r="G98" s="136">
        <v>0</v>
      </c>
      <c r="H98" s="136">
        <v>0</v>
      </c>
      <c r="I98" s="136">
        <v>0</v>
      </c>
      <c r="J98" s="136">
        <v>0</v>
      </c>
      <c r="K98" s="136">
        <v>0</v>
      </c>
      <c r="L98" s="136">
        <v>0</v>
      </c>
      <c r="M98" s="136">
        <v>0</v>
      </c>
      <c r="N98" s="136">
        <v>0</v>
      </c>
      <c r="O98" s="136">
        <v>0</v>
      </c>
      <c r="P98" s="136">
        <v>0</v>
      </c>
      <c r="Q98" s="136">
        <v>0</v>
      </c>
      <c r="R98" s="136">
        <v>0</v>
      </c>
      <c r="S98" s="136">
        <v>0</v>
      </c>
      <c r="T98" s="136">
        <v>0</v>
      </c>
      <c r="U98" s="136">
        <v>0</v>
      </c>
      <c r="V98" s="136">
        <v>0</v>
      </c>
      <c r="W98" s="136">
        <v>0</v>
      </c>
      <c r="X98" s="136">
        <v>0</v>
      </c>
      <c r="Y98" s="136">
        <v>0</v>
      </c>
      <c r="Z98" s="136">
        <v>0</v>
      </c>
      <c r="AA98" s="136">
        <v>0</v>
      </c>
      <c r="AB98" s="136">
        <v>0</v>
      </c>
      <c r="AC98" s="136">
        <v>0</v>
      </c>
      <c r="AD98" s="136">
        <v>0</v>
      </c>
      <c r="AE98" s="136">
        <v>0</v>
      </c>
      <c r="AF98" s="136">
        <v>0</v>
      </c>
      <c r="AG98" s="136">
        <v>0</v>
      </c>
      <c r="AH98" s="136">
        <v>0</v>
      </c>
      <c r="AI98" s="136">
        <v>0</v>
      </c>
      <c r="AJ98" s="136">
        <v>0</v>
      </c>
      <c r="AK98" s="136">
        <v>0</v>
      </c>
      <c r="AL98" s="136">
        <v>0</v>
      </c>
      <c r="AM98" s="136">
        <v>0</v>
      </c>
      <c r="AN98" s="136">
        <v>0</v>
      </c>
      <c r="AO98" s="136">
        <v>0</v>
      </c>
      <c r="AP98" s="136">
        <v>0</v>
      </c>
    </row>
    <row r="99" spans="1:42" customFormat="1" ht="15.6" x14ac:dyDescent="0.3">
      <c r="A99" s="161" t="s">
        <v>677</v>
      </c>
      <c r="B99" s="160">
        <v>0</v>
      </c>
      <c r="C99" s="136">
        <v>0</v>
      </c>
      <c r="D99" s="136">
        <v>0</v>
      </c>
      <c r="E99" s="136">
        <v>0</v>
      </c>
      <c r="F99" s="136">
        <v>0</v>
      </c>
      <c r="G99" s="136">
        <v>0</v>
      </c>
      <c r="H99" s="136">
        <v>0</v>
      </c>
      <c r="I99" s="136">
        <v>0</v>
      </c>
      <c r="J99" s="136">
        <v>0</v>
      </c>
      <c r="K99" s="136">
        <v>0</v>
      </c>
      <c r="L99" s="136">
        <v>0</v>
      </c>
      <c r="M99" s="136">
        <v>0</v>
      </c>
      <c r="N99" s="136">
        <v>0</v>
      </c>
      <c r="O99" s="136">
        <v>0</v>
      </c>
      <c r="P99" s="136">
        <v>0</v>
      </c>
      <c r="Q99" s="136">
        <v>0</v>
      </c>
      <c r="R99" s="136">
        <v>0</v>
      </c>
      <c r="S99" s="136">
        <v>0</v>
      </c>
      <c r="T99" s="136">
        <v>0</v>
      </c>
      <c r="U99" s="136">
        <v>0</v>
      </c>
      <c r="V99" s="136">
        <v>0</v>
      </c>
      <c r="W99" s="136">
        <v>0</v>
      </c>
      <c r="X99" s="136">
        <v>0</v>
      </c>
      <c r="Y99" s="136">
        <v>0</v>
      </c>
      <c r="Z99" s="136">
        <v>0</v>
      </c>
      <c r="AA99" s="136">
        <v>0</v>
      </c>
      <c r="AB99" s="136">
        <v>0</v>
      </c>
      <c r="AC99" s="136">
        <v>0</v>
      </c>
      <c r="AD99" s="136">
        <v>0</v>
      </c>
      <c r="AE99" s="136">
        <v>0</v>
      </c>
      <c r="AF99" s="136">
        <v>0</v>
      </c>
      <c r="AG99" s="136">
        <v>0</v>
      </c>
      <c r="AH99" s="136">
        <v>0</v>
      </c>
      <c r="AI99" s="136">
        <v>0</v>
      </c>
      <c r="AJ99" s="136">
        <v>0</v>
      </c>
      <c r="AK99" s="136">
        <v>0</v>
      </c>
      <c r="AL99" s="136">
        <v>0</v>
      </c>
      <c r="AM99" s="136">
        <v>0</v>
      </c>
      <c r="AN99" s="136">
        <v>0</v>
      </c>
      <c r="AO99" s="136">
        <v>0</v>
      </c>
      <c r="AP99" s="136">
        <v>0</v>
      </c>
    </row>
    <row r="100" spans="1:42" customFormat="1" ht="15.6" x14ac:dyDescent="0.3">
      <c r="A100" s="161" t="s">
        <v>536</v>
      </c>
      <c r="B100" s="160">
        <v>0</v>
      </c>
      <c r="C100" s="136">
        <v>0</v>
      </c>
      <c r="D100" s="136">
        <v>0</v>
      </c>
      <c r="E100" s="136">
        <v>0</v>
      </c>
      <c r="F100" s="136">
        <v>0</v>
      </c>
      <c r="G100" s="136">
        <v>0</v>
      </c>
      <c r="H100" s="136">
        <v>0</v>
      </c>
      <c r="I100" s="136">
        <v>0</v>
      </c>
      <c r="J100" s="136">
        <v>0</v>
      </c>
      <c r="K100" s="136">
        <v>0</v>
      </c>
      <c r="L100" s="136">
        <v>0</v>
      </c>
      <c r="M100" s="136">
        <v>0</v>
      </c>
      <c r="N100" s="136">
        <v>0</v>
      </c>
      <c r="O100" s="136">
        <v>0</v>
      </c>
      <c r="P100" s="136">
        <v>0</v>
      </c>
      <c r="Q100" s="136">
        <v>0</v>
      </c>
      <c r="R100" s="136">
        <v>0</v>
      </c>
      <c r="S100" s="136">
        <v>0</v>
      </c>
      <c r="T100" s="136">
        <v>0</v>
      </c>
      <c r="U100" s="136">
        <v>0</v>
      </c>
      <c r="V100" s="136">
        <v>0</v>
      </c>
      <c r="W100" s="136">
        <v>0</v>
      </c>
      <c r="X100" s="136">
        <v>0</v>
      </c>
      <c r="Y100" s="136">
        <v>0</v>
      </c>
      <c r="Z100" s="136">
        <v>0</v>
      </c>
      <c r="AA100" s="136">
        <v>0</v>
      </c>
      <c r="AB100" s="136">
        <v>0</v>
      </c>
      <c r="AC100" s="136">
        <v>0</v>
      </c>
      <c r="AD100" s="136">
        <v>0</v>
      </c>
      <c r="AE100" s="136">
        <v>0</v>
      </c>
      <c r="AF100" s="136">
        <v>0</v>
      </c>
      <c r="AG100" s="136">
        <v>0</v>
      </c>
      <c r="AH100" s="136">
        <v>0</v>
      </c>
      <c r="AI100" s="136">
        <v>0</v>
      </c>
      <c r="AJ100" s="136">
        <v>0</v>
      </c>
      <c r="AK100" s="136">
        <v>0</v>
      </c>
      <c r="AL100" s="136">
        <v>0</v>
      </c>
      <c r="AM100" s="136">
        <v>0</v>
      </c>
      <c r="AN100" s="136">
        <v>0</v>
      </c>
      <c r="AO100" s="136">
        <v>0</v>
      </c>
      <c r="AP100" s="136">
        <v>0</v>
      </c>
    </row>
    <row r="101" spans="1:42" customFormat="1" ht="15.6" x14ac:dyDescent="0.3">
      <c r="A101" s="161" t="s">
        <v>510</v>
      </c>
      <c r="B101" s="160">
        <v>8</v>
      </c>
      <c r="C101" s="136">
        <v>0</v>
      </c>
      <c r="D101" s="136">
        <v>0</v>
      </c>
      <c r="E101" s="136">
        <v>0</v>
      </c>
      <c r="F101" s="136">
        <v>0</v>
      </c>
      <c r="G101" s="136">
        <v>0</v>
      </c>
      <c r="H101" s="136">
        <v>0</v>
      </c>
      <c r="I101" s="136">
        <v>0</v>
      </c>
      <c r="J101" s="136">
        <v>0</v>
      </c>
      <c r="K101" s="136">
        <v>0</v>
      </c>
      <c r="L101" s="136">
        <v>0</v>
      </c>
      <c r="M101" s="136">
        <v>0</v>
      </c>
      <c r="N101" s="136">
        <v>0</v>
      </c>
      <c r="O101" s="136">
        <v>0</v>
      </c>
      <c r="P101" s="136">
        <v>0</v>
      </c>
      <c r="Q101" s="136">
        <v>0</v>
      </c>
      <c r="R101" s="136">
        <v>0</v>
      </c>
      <c r="S101" s="136">
        <v>2</v>
      </c>
      <c r="T101" s="136">
        <v>0</v>
      </c>
      <c r="U101" s="136">
        <v>0</v>
      </c>
      <c r="V101" s="136">
        <v>0</v>
      </c>
      <c r="W101" s="136">
        <v>0</v>
      </c>
      <c r="X101" s="136">
        <v>0</v>
      </c>
      <c r="Y101" s="136">
        <v>0</v>
      </c>
      <c r="Z101" s="136">
        <v>0</v>
      </c>
      <c r="AA101" s="136">
        <v>0</v>
      </c>
      <c r="AB101" s="136">
        <v>0</v>
      </c>
      <c r="AC101" s="136">
        <v>2</v>
      </c>
      <c r="AD101" s="136">
        <v>0</v>
      </c>
      <c r="AE101" s="136">
        <v>0</v>
      </c>
      <c r="AF101" s="136">
        <v>0</v>
      </c>
      <c r="AG101" s="136">
        <v>4</v>
      </c>
      <c r="AH101" s="136">
        <v>0</v>
      </c>
      <c r="AI101" s="136">
        <v>0</v>
      </c>
      <c r="AJ101" s="136">
        <v>0</v>
      </c>
      <c r="AK101" s="136">
        <v>0</v>
      </c>
      <c r="AL101" s="136">
        <v>0</v>
      </c>
      <c r="AM101" s="136">
        <v>0</v>
      </c>
      <c r="AN101" s="136">
        <v>0</v>
      </c>
      <c r="AO101" s="136">
        <v>0</v>
      </c>
      <c r="AP101" s="136">
        <v>0</v>
      </c>
    </row>
    <row r="102" spans="1:42" customFormat="1" ht="15.6" x14ac:dyDescent="0.3">
      <c r="A102" s="161" t="s">
        <v>303</v>
      </c>
      <c r="B102" s="160">
        <v>94</v>
      </c>
      <c r="C102" s="136">
        <v>0</v>
      </c>
      <c r="D102" s="136">
        <v>0</v>
      </c>
      <c r="E102" s="136">
        <v>0</v>
      </c>
      <c r="F102" s="136">
        <v>0</v>
      </c>
      <c r="G102" s="136">
        <v>0</v>
      </c>
      <c r="H102" s="136">
        <v>0</v>
      </c>
      <c r="I102" s="136">
        <v>0</v>
      </c>
      <c r="J102" s="136">
        <v>5</v>
      </c>
      <c r="K102" s="136">
        <v>0</v>
      </c>
      <c r="L102" s="136">
        <v>0</v>
      </c>
      <c r="M102" s="136">
        <v>0</v>
      </c>
      <c r="N102" s="136">
        <v>0</v>
      </c>
      <c r="O102" s="136">
        <v>0</v>
      </c>
      <c r="P102" s="136">
        <v>0</v>
      </c>
      <c r="Q102" s="136">
        <v>0</v>
      </c>
      <c r="R102" s="136">
        <v>0</v>
      </c>
      <c r="S102" s="136">
        <v>76</v>
      </c>
      <c r="T102" s="136">
        <v>0</v>
      </c>
      <c r="U102" s="136">
        <v>0</v>
      </c>
      <c r="V102" s="136">
        <v>0</v>
      </c>
      <c r="W102" s="136">
        <v>0</v>
      </c>
      <c r="X102" s="136">
        <v>0</v>
      </c>
      <c r="Y102" s="136">
        <v>0</v>
      </c>
      <c r="Z102" s="136">
        <v>0</v>
      </c>
      <c r="AA102" s="136">
        <v>0</v>
      </c>
      <c r="AB102" s="136">
        <v>0</v>
      </c>
      <c r="AC102" s="136">
        <v>1</v>
      </c>
      <c r="AD102" s="136">
        <v>0</v>
      </c>
      <c r="AE102" s="136">
        <v>0</v>
      </c>
      <c r="AF102" s="136">
        <v>0</v>
      </c>
      <c r="AG102" s="136">
        <v>4</v>
      </c>
      <c r="AH102" s="136">
        <v>3</v>
      </c>
      <c r="AI102" s="136">
        <v>0</v>
      </c>
      <c r="AJ102" s="136">
        <v>0</v>
      </c>
      <c r="AK102" s="136">
        <v>0</v>
      </c>
      <c r="AL102" s="136">
        <v>0</v>
      </c>
      <c r="AM102" s="136">
        <v>1</v>
      </c>
      <c r="AN102" s="136">
        <v>1</v>
      </c>
      <c r="AO102" s="136">
        <v>0</v>
      </c>
      <c r="AP102" s="136">
        <v>3</v>
      </c>
    </row>
    <row r="103" spans="1:42" s="1" customFormat="1" ht="15.6" x14ac:dyDescent="0.3">
      <c r="A103" s="161" t="s">
        <v>678</v>
      </c>
      <c r="B103" s="160">
        <v>0</v>
      </c>
      <c r="C103" s="136">
        <v>0</v>
      </c>
      <c r="D103" s="136">
        <v>0</v>
      </c>
      <c r="E103" s="136">
        <v>0</v>
      </c>
      <c r="F103" s="136">
        <v>0</v>
      </c>
      <c r="G103" s="136">
        <v>0</v>
      </c>
      <c r="H103" s="136">
        <v>0</v>
      </c>
      <c r="I103" s="136">
        <v>0</v>
      </c>
      <c r="J103" s="136">
        <v>0</v>
      </c>
      <c r="K103" s="136">
        <v>0</v>
      </c>
      <c r="L103" s="136">
        <v>0</v>
      </c>
      <c r="M103" s="136">
        <v>0</v>
      </c>
      <c r="N103" s="136">
        <v>0</v>
      </c>
      <c r="O103" s="136">
        <v>0</v>
      </c>
      <c r="P103" s="136">
        <v>0</v>
      </c>
      <c r="Q103" s="136">
        <v>0</v>
      </c>
      <c r="R103" s="136">
        <v>0</v>
      </c>
      <c r="S103" s="136">
        <v>0</v>
      </c>
      <c r="T103" s="136">
        <v>0</v>
      </c>
      <c r="U103" s="136">
        <v>0</v>
      </c>
      <c r="V103" s="136">
        <v>0</v>
      </c>
      <c r="W103" s="136">
        <v>0</v>
      </c>
      <c r="X103" s="136">
        <v>0</v>
      </c>
      <c r="Y103" s="136">
        <v>0</v>
      </c>
      <c r="Z103" s="136">
        <v>0</v>
      </c>
      <c r="AA103" s="136">
        <v>0</v>
      </c>
      <c r="AB103" s="136">
        <v>0</v>
      </c>
      <c r="AC103" s="136">
        <v>0</v>
      </c>
      <c r="AD103" s="136">
        <v>0</v>
      </c>
      <c r="AE103" s="136">
        <v>0</v>
      </c>
      <c r="AF103" s="136">
        <v>0</v>
      </c>
      <c r="AG103" s="136">
        <v>0</v>
      </c>
      <c r="AH103" s="136">
        <v>0</v>
      </c>
      <c r="AI103" s="136">
        <v>0</v>
      </c>
      <c r="AJ103" s="136">
        <v>0</v>
      </c>
      <c r="AK103" s="136">
        <v>0</v>
      </c>
      <c r="AL103" s="136">
        <v>0</v>
      </c>
      <c r="AM103" s="136">
        <v>0</v>
      </c>
      <c r="AN103" s="136">
        <v>0</v>
      </c>
      <c r="AO103" s="136">
        <v>0</v>
      </c>
      <c r="AP103" s="136">
        <v>0</v>
      </c>
    </row>
    <row r="104" spans="1:42" ht="15.6" x14ac:dyDescent="0.3">
      <c r="A104" s="161" t="s">
        <v>679</v>
      </c>
      <c r="B104" s="160">
        <v>0</v>
      </c>
      <c r="C104" s="136">
        <v>0</v>
      </c>
      <c r="D104" s="136">
        <v>0</v>
      </c>
      <c r="E104" s="136">
        <v>0</v>
      </c>
      <c r="F104" s="136">
        <v>0</v>
      </c>
      <c r="G104" s="136">
        <v>0</v>
      </c>
      <c r="H104" s="136">
        <v>0</v>
      </c>
      <c r="I104" s="136">
        <v>0</v>
      </c>
      <c r="J104" s="136">
        <v>0</v>
      </c>
      <c r="K104" s="136">
        <v>0</v>
      </c>
      <c r="L104" s="136">
        <v>0</v>
      </c>
      <c r="M104" s="136">
        <v>0</v>
      </c>
      <c r="N104" s="136">
        <v>0</v>
      </c>
      <c r="O104" s="136">
        <v>0</v>
      </c>
      <c r="P104" s="136">
        <v>0</v>
      </c>
      <c r="Q104" s="136">
        <v>0</v>
      </c>
      <c r="R104" s="136">
        <v>0</v>
      </c>
      <c r="S104" s="136">
        <v>0</v>
      </c>
      <c r="T104" s="136">
        <v>0</v>
      </c>
      <c r="U104" s="136">
        <v>0</v>
      </c>
      <c r="V104" s="136">
        <v>0</v>
      </c>
      <c r="W104" s="136">
        <v>0</v>
      </c>
      <c r="X104" s="136">
        <v>0</v>
      </c>
      <c r="Y104" s="136">
        <v>0</v>
      </c>
      <c r="Z104" s="136">
        <v>0</v>
      </c>
      <c r="AA104" s="136">
        <v>0</v>
      </c>
      <c r="AB104" s="136">
        <v>0</v>
      </c>
      <c r="AC104" s="136">
        <v>0</v>
      </c>
      <c r="AD104" s="136">
        <v>0</v>
      </c>
      <c r="AE104" s="136">
        <v>0</v>
      </c>
      <c r="AF104" s="136">
        <v>0</v>
      </c>
      <c r="AG104" s="136">
        <v>0</v>
      </c>
      <c r="AH104" s="136">
        <v>0</v>
      </c>
      <c r="AI104" s="136">
        <v>0</v>
      </c>
      <c r="AJ104" s="136">
        <v>0</v>
      </c>
      <c r="AK104" s="136">
        <v>0</v>
      </c>
      <c r="AL104" s="136">
        <v>0</v>
      </c>
      <c r="AM104" s="136">
        <v>0</v>
      </c>
      <c r="AN104" s="136">
        <v>0</v>
      </c>
      <c r="AO104" s="136">
        <v>0</v>
      </c>
      <c r="AP104" s="136">
        <v>0</v>
      </c>
    </row>
    <row r="105" spans="1:42" s="9" customFormat="1" ht="15.6" x14ac:dyDescent="0.3">
      <c r="A105" s="161" t="s">
        <v>680</v>
      </c>
      <c r="B105" s="160">
        <v>89</v>
      </c>
      <c r="C105" s="136">
        <v>0</v>
      </c>
      <c r="D105" s="136">
        <v>0</v>
      </c>
      <c r="E105" s="136">
        <v>4</v>
      </c>
      <c r="F105" s="136">
        <v>0</v>
      </c>
      <c r="G105" s="136">
        <v>0</v>
      </c>
      <c r="H105" s="136">
        <v>0</v>
      </c>
      <c r="I105" s="136">
        <v>0</v>
      </c>
      <c r="J105" s="136">
        <v>0</v>
      </c>
      <c r="K105" s="136">
        <v>0</v>
      </c>
      <c r="L105" s="136">
        <v>0</v>
      </c>
      <c r="M105" s="136">
        <v>2</v>
      </c>
      <c r="N105" s="136">
        <v>0</v>
      </c>
      <c r="O105" s="136">
        <v>0</v>
      </c>
      <c r="P105" s="136">
        <v>0</v>
      </c>
      <c r="Q105" s="136">
        <v>0</v>
      </c>
      <c r="R105" s="136">
        <v>0</v>
      </c>
      <c r="S105" s="136">
        <v>34</v>
      </c>
      <c r="T105" s="136">
        <v>0</v>
      </c>
      <c r="U105" s="136">
        <v>0</v>
      </c>
      <c r="V105" s="136">
        <v>0</v>
      </c>
      <c r="W105" s="136">
        <v>0</v>
      </c>
      <c r="X105" s="136">
        <v>0</v>
      </c>
      <c r="Y105" s="136">
        <v>0</v>
      </c>
      <c r="Z105" s="136">
        <v>0</v>
      </c>
      <c r="AA105" s="136">
        <v>0</v>
      </c>
      <c r="AB105" s="136">
        <v>0</v>
      </c>
      <c r="AC105" s="136">
        <v>4</v>
      </c>
      <c r="AD105" s="136">
        <v>0</v>
      </c>
      <c r="AE105" s="136">
        <v>0</v>
      </c>
      <c r="AF105" s="136">
        <v>0</v>
      </c>
      <c r="AG105" s="136">
        <v>29</v>
      </c>
      <c r="AH105" s="136">
        <v>9</v>
      </c>
      <c r="AI105" s="136">
        <v>0</v>
      </c>
      <c r="AJ105" s="136">
        <v>2</v>
      </c>
      <c r="AK105" s="136">
        <v>0</v>
      </c>
      <c r="AL105" s="136">
        <v>0</v>
      </c>
      <c r="AM105" s="136">
        <v>1</v>
      </c>
      <c r="AN105" s="136">
        <v>0</v>
      </c>
      <c r="AO105" s="136">
        <v>2</v>
      </c>
      <c r="AP105" s="136">
        <v>2</v>
      </c>
    </row>
    <row r="106" spans="1:42" ht="15.6" x14ac:dyDescent="0.3">
      <c r="A106" s="161" t="s">
        <v>681</v>
      </c>
      <c r="B106" s="160">
        <v>0</v>
      </c>
      <c r="C106" s="136">
        <v>0</v>
      </c>
      <c r="D106" s="136">
        <v>0</v>
      </c>
      <c r="E106" s="136">
        <v>0</v>
      </c>
      <c r="F106" s="136">
        <v>0</v>
      </c>
      <c r="G106" s="136">
        <v>0</v>
      </c>
      <c r="H106" s="136">
        <v>0</v>
      </c>
      <c r="I106" s="136">
        <v>0</v>
      </c>
      <c r="J106" s="136">
        <v>0</v>
      </c>
      <c r="K106" s="136">
        <v>0</v>
      </c>
      <c r="L106" s="136">
        <v>0</v>
      </c>
      <c r="M106" s="136">
        <v>0</v>
      </c>
      <c r="N106" s="136">
        <v>0</v>
      </c>
      <c r="O106" s="136">
        <v>0</v>
      </c>
      <c r="P106" s="136">
        <v>0</v>
      </c>
      <c r="Q106" s="136">
        <v>0</v>
      </c>
      <c r="R106" s="136">
        <v>0</v>
      </c>
      <c r="S106" s="136">
        <v>0</v>
      </c>
      <c r="T106" s="136">
        <v>0</v>
      </c>
      <c r="U106" s="136">
        <v>0</v>
      </c>
      <c r="V106" s="136">
        <v>0</v>
      </c>
      <c r="W106" s="136">
        <v>0</v>
      </c>
      <c r="X106" s="136">
        <v>0</v>
      </c>
      <c r="Y106" s="136">
        <v>0</v>
      </c>
      <c r="Z106" s="136">
        <v>0</v>
      </c>
      <c r="AA106" s="136">
        <v>0</v>
      </c>
      <c r="AB106" s="136">
        <v>0</v>
      </c>
      <c r="AC106" s="136">
        <v>0</v>
      </c>
      <c r="AD106" s="136">
        <v>0</v>
      </c>
      <c r="AE106" s="136">
        <v>0</v>
      </c>
      <c r="AF106" s="136">
        <v>0</v>
      </c>
      <c r="AG106" s="136">
        <v>0</v>
      </c>
      <c r="AH106" s="136">
        <v>0</v>
      </c>
      <c r="AI106" s="136">
        <v>0</v>
      </c>
      <c r="AJ106" s="136">
        <v>0</v>
      </c>
      <c r="AK106" s="136">
        <v>0</v>
      </c>
      <c r="AL106" s="136">
        <v>0</v>
      </c>
      <c r="AM106" s="136">
        <v>0</v>
      </c>
      <c r="AN106" s="136">
        <v>0</v>
      </c>
      <c r="AO106" s="136">
        <v>0</v>
      </c>
      <c r="AP106" s="136">
        <v>0</v>
      </c>
    </row>
    <row r="107" spans="1:42" customFormat="1" ht="15.6" x14ac:dyDescent="0.3">
      <c r="A107" s="161" t="s">
        <v>537</v>
      </c>
      <c r="B107" s="160">
        <v>0</v>
      </c>
      <c r="C107" s="136">
        <v>0</v>
      </c>
      <c r="D107" s="136">
        <v>0</v>
      </c>
      <c r="E107" s="136">
        <v>0</v>
      </c>
      <c r="F107" s="136">
        <v>0</v>
      </c>
      <c r="G107" s="136">
        <v>0</v>
      </c>
      <c r="H107" s="136">
        <v>0</v>
      </c>
      <c r="I107" s="136">
        <v>0</v>
      </c>
      <c r="J107" s="136">
        <v>0</v>
      </c>
      <c r="K107" s="136">
        <v>0</v>
      </c>
      <c r="L107" s="136">
        <v>0</v>
      </c>
      <c r="M107" s="136">
        <v>0</v>
      </c>
      <c r="N107" s="136">
        <v>0</v>
      </c>
      <c r="O107" s="136">
        <v>0</v>
      </c>
      <c r="P107" s="136">
        <v>0</v>
      </c>
      <c r="Q107" s="136">
        <v>0</v>
      </c>
      <c r="R107" s="136">
        <v>0</v>
      </c>
      <c r="S107" s="136">
        <v>0</v>
      </c>
      <c r="T107" s="136">
        <v>0</v>
      </c>
      <c r="U107" s="136">
        <v>0</v>
      </c>
      <c r="V107" s="136">
        <v>0</v>
      </c>
      <c r="W107" s="136">
        <v>0</v>
      </c>
      <c r="X107" s="136">
        <v>0</v>
      </c>
      <c r="Y107" s="136">
        <v>0</v>
      </c>
      <c r="Z107" s="136">
        <v>0</v>
      </c>
      <c r="AA107" s="136">
        <v>0</v>
      </c>
      <c r="AB107" s="136">
        <v>0</v>
      </c>
      <c r="AC107" s="136">
        <v>0</v>
      </c>
      <c r="AD107" s="136">
        <v>0</v>
      </c>
      <c r="AE107" s="136">
        <v>0</v>
      </c>
      <c r="AF107" s="136">
        <v>0</v>
      </c>
      <c r="AG107" s="136">
        <v>0</v>
      </c>
      <c r="AH107" s="136">
        <v>0</v>
      </c>
      <c r="AI107" s="136">
        <v>0</v>
      </c>
      <c r="AJ107" s="136">
        <v>0</v>
      </c>
      <c r="AK107" s="136">
        <v>0</v>
      </c>
      <c r="AL107" s="136">
        <v>0</v>
      </c>
      <c r="AM107" s="136">
        <v>0</v>
      </c>
      <c r="AN107" s="136">
        <v>0</v>
      </c>
      <c r="AO107" s="136">
        <v>0</v>
      </c>
      <c r="AP107" s="136">
        <v>0</v>
      </c>
    </row>
    <row r="108" spans="1:42" ht="15.6" x14ac:dyDescent="0.3">
      <c r="A108" s="161" t="s">
        <v>682</v>
      </c>
      <c r="B108" s="160">
        <v>4</v>
      </c>
      <c r="C108" s="136">
        <v>0</v>
      </c>
      <c r="D108" s="136">
        <v>0</v>
      </c>
      <c r="E108" s="136">
        <v>0</v>
      </c>
      <c r="F108" s="136">
        <v>0</v>
      </c>
      <c r="G108" s="136">
        <v>0</v>
      </c>
      <c r="H108" s="136">
        <v>0</v>
      </c>
      <c r="I108" s="136">
        <v>0</v>
      </c>
      <c r="J108" s="136">
        <v>0</v>
      </c>
      <c r="K108" s="136">
        <v>0</v>
      </c>
      <c r="L108" s="136">
        <v>0</v>
      </c>
      <c r="M108" s="136">
        <v>0</v>
      </c>
      <c r="N108" s="136">
        <v>0</v>
      </c>
      <c r="O108" s="136">
        <v>0</v>
      </c>
      <c r="P108" s="136">
        <v>0</v>
      </c>
      <c r="Q108" s="136">
        <v>0</v>
      </c>
      <c r="R108" s="136">
        <v>0</v>
      </c>
      <c r="S108" s="136">
        <v>2</v>
      </c>
      <c r="T108" s="136">
        <v>0</v>
      </c>
      <c r="U108" s="136">
        <v>0</v>
      </c>
      <c r="V108" s="136">
        <v>0</v>
      </c>
      <c r="W108" s="136">
        <v>0</v>
      </c>
      <c r="X108" s="136">
        <v>0</v>
      </c>
      <c r="Y108" s="136">
        <v>0</v>
      </c>
      <c r="Z108" s="136">
        <v>0</v>
      </c>
      <c r="AA108" s="136">
        <v>0</v>
      </c>
      <c r="AB108" s="136">
        <v>0</v>
      </c>
      <c r="AC108" s="136">
        <v>1</v>
      </c>
      <c r="AD108" s="136">
        <v>0</v>
      </c>
      <c r="AE108" s="136">
        <v>0</v>
      </c>
      <c r="AF108" s="136">
        <v>0</v>
      </c>
      <c r="AG108" s="136">
        <v>1</v>
      </c>
      <c r="AH108" s="136">
        <v>0</v>
      </c>
      <c r="AI108" s="136">
        <v>0</v>
      </c>
      <c r="AJ108" s="136">
        <v>0</v>
      </c>
      <c r="AK108" s="136">
        <v>0</v>
      </c>
      <c r="AL108" s="136">
        <v>0</v>
      </c>
      <c r="AM108" s="136">
        <v>0</v>
      </c>
      <c r="AN108" s="136">
        <v>0</v>
      </c>
      <c r="AO108" s="136">
        <v>0</v>
      </c>
      <c r="AP108" s="136">
        <v>0</v>
      </c>
    </row>
    <row r="109" spans="1:42" s="10" customFormat="1" ht="15.6" x14ac:dyDescent="0.3">
      <c r="A109" s="161" t="s">
        <v>683</v>
      </c>
      <c r="B109" s="160">
        <v>0</v>
      </c>
      <c r="C109" s="136">
        <v>0</v>
      </c>
      <c r="D109" s="136">
        <v>0</v>
      </c>
      <c r="E109" s="136">
        <v>0</v>
      </c>
      <c r="F109" s="136">
        <v>0</v>
      </c>
      <c r="G109" s="136">
        <v>0</v>
      </c>
      <c r="H109" s="136">
        <v>0</v>
      </c>
      <c r="I109" s="136">
        <v>0</v>
      </c>
      <c r="J109" s="136">
        <v>0</v>
      </c>
      <c r="K109" s="136">
        <v>0</v>
      </c>
      <c r="L109" s="136">
        <v>0</v>
      </c>
      <c r="M109" s="136">
        <v>0</v>
      </c>
      <c r="N109" s="136">
        <v>0</v>
      </c>
      <c r="O109" s="136">
        <v>0</v>
      </c>
      <c r="P109" s="136">
        <v>0</v>
      </c>
      <c r="Q109" s="136">
        <v>0</v>
      </c>
      <c r="R109" s="136">
        <v>0</v>
      </c>
      <c r="S109" s="136">
        <v>0</v>
      </c>
      <c r="T109" s="136">
        <v>0</v>
      </c>
      <c r="U109" s="136">
        <v>0</v>
      </c>
      <c r="V109" s="136">
        <v>0</v>
      </c>
      <c r="W109" s="136">
        <v>0</v>
      </c>
      <c r="X109" s="136">
        <v>0</v>
      </c>
      <c r="Y109" s="136">
        <v>0</v>
      </c>
      <c r="Z109" s="136">
        <v>0</v>
      </c>
      <c r="AA109" s="136">
        <v>0</v>
      </c>
      <c r="AB109" s="136">
        <v>0</v>
      </c>
      <c r="AC109" s="136">
        <v>0</v>
      </c>
      <c r="AD109" s="136">
        <v>0</v>
      </c>
      <c r="AE109" s="136">
        <v>0</v>
      </c>
      <c r="AF109" s="136">
        <v>0</v>
      </c>
      <c r="AG109" s="136">
        <v>0</v>
      </c>
      <c r="AH109" s="136">
        <v>0</v>
      </c>
      <c r="AI109" s="136">
        <v>0</v>
      </c>
      <c r="AJ109" s="136">
        <v>0</v>
      </c>
      <c r="AK109" s="136">
        <v>0</v>
      </c>
      <c r="AL109" s="136">
        <v>0</v>
      </c>
      <c r="AM109" s="136">
        <v>0</v>
      </c>
      <c r="AN109" s="136">
        <v>0</v>
      </c>
      <c r="AO109" s="136">
        <v>0</v>
      </c>
      <c r="AP109" s="136">
        <v>0</v>
      </c>
    </row>
    <row r="110" spans="1:42" s="8" customFormat="1" ht="15.6" x14ac:dyDescent="0.3">
      <c r="A110" s="161" t="s">
        <v>511</v>
      </c>
      <c r="B110" s="160">
        <v>2</v>
      </c>
      <c r="C110" s="136">
        <v>0</v>
      </c>
      <c r="D110" s="136">
        <v>0</v>
      </c>
      <c r="E110" s="136">
        <v>0</v>
      </c>
      <c r="F110" s="136">
        <v>0</v>
      </c>
      <c r="G110" s="136">
        <v>0</v>
      </c>
      <c r="H110" s="136">
        <v>0</v>
      </c>
      <c r="I110" s="136">
        <v>0</v>
      </c>
      <c r="J110" s="136">
        <v>0</v>
      </c>
      <c r="K110" s="136">
        <v>0</v>
      </c>
      <c r="L110" s="136">
        <v>0</v>
      </c>
      <c r="M110" s="136">
        <v>1</v>
      </c>
      <c r="N110" s="136">
        <v>0</v>
      </c>
      <c r="O110" s="136">
        <v>0</v>
      </c>
      <c r="P110" s="136">
        <v>0</v>
      </c>
      <c r="Q110" s="136">
        <v>0</v>
      </c>
      <c r="R110" s="136">
        <v>0</v>
      </c>
      <c r="S110" s="136">
        <v>1</v>
      </c>
      <c r="T110" s="136">
        <v>0</v>
      </c>
      <c r="U110" s="136">
        <v>0</v>
      </c>
      <c r="V110" s="136">
        <v>0</v>
      </c>
      <c r="W110" s="136">
        <v>0</v>
      </c>
      <c r="X110" s="136">
        <v>0</v>
      </c>
      <c r="Y110" s="136">
        <v>0</v>
      </c>
      <c r="Z110" s="136">
        <v>0</v>
      </c>
      <c r="AA110" s="136">
        <v>0</v>
      </c>
      <c r="AB110" s="136">
        <v>0</v>
      </c>
      <c r="AC110" s="136">
        <v>0</v>
      </c>
      <c r="AD110" s="136">
        <v>0</v>
      </c>
      <c r="AE110" s="136">
        <v>0</v>
      </c>
      <c r="AF110" s="136">
        <v>0</v>
      </c>
      <c r="AG110" s="136">
        <v>0</v>
      </c>
      <c r="AH110" s="136">
        <v>0</v>
      </c>
      <c r="AI110" s="136">
        <v>0</v>
      </c>
      <c r="AJ110" s="136">
        <v>0</v>
      </c>
      <c r="AK110" s="136">
        <v>0</v>
      </c>
      <c r="AL110" s="136">
        <v>0</v>
      </c>
      <c r="AM110" s="136">
        <v>0</v>
      </c>
      <c r="AN110" s="136">
        <v>0</v>
      </c>
      <c r="AO110" s="136">
        <v>0</v>
      </c>
      <c r="AP110" s="136">
        <v>0</v>
      </c>
    </row>
    <row r="111" spans="1:42" ht="15.6" x14ac:dyDescent="0.3">
      <c r="A111" s="161" t="s">
        <v>684</v>
      </c>
      <c r="B111" s="160">
        <v>0</v>
      </c>
      <c r="C111" s="136">
        <v>0</v>
      </c>
      <c r="D111" s="136">
        <v>0</v>
      </c>
      <c r="E111" s="136">
        <v>0</v>
      </c>
      <c r="F111" s="136">
        <v>0</v>
      </c>
      <c r="G111" s="136">
        <v>0</v>
      </c>
      <c r="H111" s="136">
        <v>0</v>
      </c>
      <c r="I111" s="136">
        <v>0</v>
      </c>
      <c r="J111" s="136">
        <v>0</v>
      </c>
      <c r="K111" s="136">
        <v>0</v>
      </c>
      <c r="L111" s="136">
        <v>0</v>
      </c>
      <c r="M111" s="136">
        <v>0</v>
      </c>
      <c r="N111" s="136">
        <v>0</v>
      </c>
      <c r="O111" s="136">
        <v>0</v>
      </c>
      <c r="P111" s="136">
        <v>0</v>
      </c>
      <c r="Q111" s="136">
        <v>0</v>
      </c>
      <c r="R111" s="136">
        <v>0</v>
      </c>
      <c r="S111" s="136">
        <v>0</v>
      </c>
      <c r="T111" s="136">
        <v>0</v>
      </c>
      <c r="U111" s="136">
        <v>0</v>
      </c>
      <c r="V111" s="136">
        <v>0</v>
      </c>
      <c r="W111" s="136">
        <v>0</v>
      </c>
      <c r="X111" s="136">
        <v>0</v>
      </c>
      <c r="Y111" s="136">
        <v>0</v>
      </c>
      <c r="Z111" s="136">
        <v>0</v>
      </c>
      <c r="AA111" s="136">
        <v>0</v>
      </c>
      <c r="AB111" s="136">
        <v>0</v>
      </c>
      <c r="AC111" s="136">
        <v>0</v>
      </c>
      <c r="AD111" s="136">
        <v>0</v>
      </c>
      <c r="AE111" s="136">
        <v>0</v>
      </c>
      <c r="AF111" s="136">
        <v>0</v>
      </c>
      <c r="AG111" s="136">
        <v>0</v>
      </c>
      <c r="AH111" s="136">
        <v>0</v>
      </c>
      <c r="AI111" s="136">
        <v>0</v>
      </c>
      <c r="AJ111" s="136">
        <v>0</v>
      </c>
      <c r="AK111" s="136">
        <v>0</v>
      </c>
      <c r="AL111" s="136">
        <v>0</v>
      </c>
      <c r="AM111" s="136">
        <v>0</v>
      </c>
      <c r="AN111" s="136">
        <v>0</v>
      </c>
      <c r="AO111" s="136">
        <v>0</v>
      </c>
      <c r="AP111" s="136">
        <v>0</v>
      </c>
    </row>
    <row r="112" spans="1:42" s="9" customFormat="1" ht="15.6" x14ac:dyDescent="0.3">
      <c r="A112" s="161" t="s">
        <v>685</v>
      </c>
      <c r="B112" s="160">
        <v>2</v>
      </c>
      <c r="C112" s="136">
        <v>0</v>
      </c>
      <c r="D112" s="136">
        <v>0</v>
      </c>
      <c r="E112" s="136">
        <v>0</v>
      </c>
      <c r="F112" s="136">
        <v>0</v>
      </c>
      <c r="G112" s="136">
        <v>0</v>
      </c>
      <c r="H112" s="136">
        <v>0</v>
      </c>
      <c r="I112" s="136">
        <v>0</v>
      </c>
      <c r="J112" s="136">
        <v>0</v>
      </c>
      <c r="K112" s="136">
        <v>0</v>
      </c>
      <c r="L112" s="136">
        <v>0</v>
      </c>
      <c r="M112" s="136">
        <v>0</v>
      </c>
      <c r="N112" s="136">
        <v>0</v>
      </c>
      <c r="O112" s="136">
        <v>1</v>
      </c>
      <c r="P112" s="136">
        <v>0</v>
      </c>
      <c r="Q112" s="136">
        <v>0</v>
      </c>
      <c r="R112" s="136">
        <v>0</v>
      </c>
      <c r="S112" s="136">
        <v>1</v>
      </c>
      <c r="T112" s="136">
        <v>0</v>
      </c>
      <c r="U112" s="136">
        <v>0</v>
      </c>
      <c r="V112" s="136">
        <v>0</v>
      </c>
      <c r="W112" s="136">
        <v>0</v>
      </c>
      <c r="X112" s="136">
        <v>0</v>
      </c>
      <c r="Y112" s="136">
        <v>0</v>
      </c>
      <c r="Z112" s="136">
        <v>0</v>
      </c>
      <c r="AA112" s="136">
        <v>0</v>
      </c>
      <c r="AB112" s="136">
        <v>0</v>
      </c>
      <c r="AC112" s="136">
        <v>0</v>
      </c>
      <c r="AD112" s="136">
        <v>0</v>
      </c>
      <c r="AE112" s="136">
        <v>0</v>
      </c>
      <c r="AF112" s="136">
        <v>0</v>
      </c>
      <c r="AG112" s="136">
        <v>0</v>
      </c>
      <c r="AH112" s="136">
        <v>0</v>
      </c>
      <c r="AI112" s="136">
        <v>0</v>
      </c>
      <c r="AJ112" s="136">
        <v>0</v>
      </c>
      <c r="AK112" s="136">
        <v>0</v>
      </c>
      <c r="AL112" s="136">
        <v>0</v>
      </c>
      <c r="AM112" s="136">
        <v>0</v>
      </c>
      <c r="AN112" s="136">
        <v>0</v>
      </c>
      <c r="AO112" s="136">
        <v>0</v>
      </c>
      <c r="AP112" s="136">
        <v>0</v>
      </c>
    </row>
    <row r="113" spans="1:42" ht="15.6" x14ac:dyDescent="0.3">
      <c r="A113" s="161" t="s">
        <v>611</v>
      </c>
      <c r="B113" s="160">
        <v>4</v>
      </c>
      <c r="C113" s="136">
        <v>0</v>
      </c>
      <c r="D113" s="136">
        <v>0</v>
      </c>
      <c r="E113" s="136">
        <v>1</v>
      </c>
      <c r="F113" s="136">
        <v>0</v>
      </c>
      <c r="G113" s="136">
        <v>0</v>
      </c>
      <c r="H113" s="136">
        <v>0</v>
      </c>
      <c r="I113" s="136">
        <v>0</v>
      </c>
      <c r="J113" s="136">
        <v>0</v>
      </c>
      <c r="K113" s="136">
        <v>0</v>
      </c>
      <c r="L113" s="136">
        <v>0</v>
      </c>
      <c r="M113" s="136">
        <v>1</v>
      </c>
      <c r="N113" s="136">
        <v>0</v>
      </c>
      <c r="O113" s="136">
        <v>0</v>
      </c>
      <c r="P113" s="136">
        <v>0</v>
      </c>
      <c r="Q113" s="136">
        <v>0</v>
      </c>
      <c r="R113" s="136">
        <v>0</v>
      </c>
      <c r="S113" s="136">
        <v>1</v>
      </c>
      <c r="T113" s="136">
        <v>0</v>
      </c>
      <c r="U113" s="136">
        <v>0</v>
      </c>
      <c r="V113" s="136">
        <v>0</v>
      </c>
      <c r="W113" s="136">
        <v>0</v>
      </c>
      <c r="X113" s="136">
        <v>0</v>
      </c>
      <c r="Y113" s="136">
        <v>0</v>
      </c>
      <c r="Z113" s="136">
        <v>0</v>
      </c>
      <c r="AA113" s="136">
        <v>0</v>
      </c>
      <c r="AB113" s="136">
        <v>0</v>
      </c>
      <c r="AC113" s="136">
        <v>0</v>
      </c>
      <c r="AD113" s="136">
        <v>0</v>
      </c>
      <c r="AE113" s="136">
        <v>0</v>
      </c>
      <c r="AF113" s="136">
        <v>0</v>
      </c>
      <c r="AG113" s="136">
        <v>0</v>
      </c>
      <c r="AH113" s="136">
        <v>1</v>
      </c>
      <c r="AI113" s="136">
        <v>0</v>
      </c>
      <c r="AJ113" s="136">
        <v>0</v>
      </c>
      <c r="AK113" s="136">
        <v>0</v>
      </c>
      <c r="AL113" s="136">
        <v>0</v>
      </c>
      <c r="AM113" s="136">
        <v>0</v>
      </c>
      <c r="AN113" s="136">
        <v>0</v>
      </c>
      <c r="AO113" s="136">
        <v>0</v>
      </c>
      <c r="AP113" s="136">
        <v>0</v>
      </c>
    </row>
    <row r="114" spans="1:42" ht="15.6" x14ac:dyDescent="0.3">
      <c r="A114" s="161" t="s">
        <v>686</v>
      </c>
      <c r="B114" s="160">
        <v>0</v>
      </c>
      <c r="C114" s="136">
        <v>0</v>
      </c>
      <c r="D114" s="136">
        <v>0</v>
      </c>
      <c r="E114" s="136">
        <v>0</v>
      </c>
      <c r="F114" s="136">
        <v>0</v>
      </c>
      <c r="G114" s="136">
        <v>0</v>
      </c>
      <c r="H114" s="136">
        <v>0</v>
      </c>
      <c r="I114" s="136">
        <v>0</v>
      </c>
      <c r="J114" s="136">
        <v>0</v>
      </c>
      <c r="K114" s="136">
        <v>0</v>
      </c>
      <c r="L114" s="136">
        <v>0</v>
      </c>
      <c r="M114" s="136">
        <v>0</v>
      </c>
      <c r="N114" s="136">
        <v>0</v>
      </c>
      <c r="O114" s="136">
        <v>0</v>
      </c>
      <c r="P114" s="136">
        <v>0</v>
      </c>
      <c r="Q114" s="136">
        <v>0</v>
      </c>
      <c r="R114" s="136">
        <v>0</v>
      </c>
      <c r="S114" s="136">
        <v>0</v>
      </c>
      <c r="T114" s="136">
        <v>0</v>
      </c>
      <c r="U114" s="136">
        <v>0</v>
      </c>
      <c r="V114" s="136">
        <v>0</v>
      </c>
      <c r="W114" s="136">
        <v>0</v>
      </c>
      <c r="X114" s="136">
        <v>0</v>
      </c>
      <c r="Y114" s="136">
        <v>0</v>
      </c>
      <c r="Z114" s="136">
        <v>0</v>
      </c>
      <c r="AA114" s="136">
        <v>0</v>
      </c>
      <c r="AB114" s="136">
        <v>0</v>
      </c>
      <c r="AC114" s="136">
        <v>0</v>
      </c>
      <c r="AD114" s="136">
        <v>0</v>
      </c>
      <c r="AE114" s="136">
        <v>0</v>
      </c>
      <c r="AF114" s="136">
        <v>0</v>
      </c>
      <c r="AG114" s="136">
        <v>0</v>
      </c>
      <c r="AH114" s="136">
        <v>0</v>
      </c>
      <c r="AI114" s="136">
        <v>0</v>
      </c>
      <c r="AJ114" s="136">
        <v>0</v>
      </c>
      <c r="AK114" s="136">
        <v>0</v>
      </c>
      <c r="AL114" s="136">
        <v>0</v>
      </c>
      <c r="AM114" s="136">
        <v>0</v>
      </c>
      <c r="AN114" s="136">
        <v>0</v>
      </c>
      <c r="AO114" s="136">
        <v>0</v>
      </c>
      <c r="AP114" s="136">
        <v>0</v>
      </c>
    </row>
    <row r="115" spans="1:42" ht="15.6" x14ac:dyDescent="0.3">
      <c r="A115" s="161" t="s">
        <v>579</v>
      </c>
      <c r="B115" s="160">
        <v>0</v>
      </c>
      <c r="C115" s="136">
        <v>0</v>
      </c>
      <c r="D115" s="136">
        <v>0</v>
      </c>
      <c r="E115" s="136">
        <v>0</v>
      </c>
      <c r="F115" s="136">
        <v>0</v>
      </c>
      <c r="G115" s="136">
        <v>0</v>
      </c>
      <c r="H115" s="136">
        <v>0</v>
      </c>
      <c r="I115" s="136">
        <v>0</v>
      </c>
      <c r="J115" s="136">
        <v>0</v>
      </c>
      <c r="K115" s="136">
        <v>0</v>
      </c>
      <c r="L115" s="136">
        <v>0</v>
      </c>
      <c r="M115" s="136">
        <v>0</v>
      </c>
      <c r="N115" s="136">
        <v>0</v>
      </c>
      <c r="O115" s="136">
        <v>0</v>
      </c>
      <c r="P115" s="136">
        <v>0</v>
      </c>
      <c r="Q115" s="136">
        <v>0</v>
      </c>
      <c r="R115" s="136">
        <v>0</v>
      </c>
      <c r="S115" s="136">
        <v>0</v>
      </c>
      <c r="T115" s="136">
        <v>0</v>
      </c>
      <c r="U115" s="136">
        <v>0</v>
      </c>
      <c r="V115" s="136">
        <v>0</v>
      </c>
      <c r="W115" s="136">
        <v>0</v>
      </c>
      <c r="X115" s="136">
        <v>0</v>
      </c>
      <c r="Y115" s="136">
        <v>0</v>
      </c>
      <c r="Z115" s="136">
        <v>0</v>
      </c>
      <c r="AA115" s="136">
        <v>0</v>
      </c>
      <c r="AB115" s="136">
        <v>0</v>
      </c>
      <c r="AC115" s="136">
        <v>0</v>
      </c>
      <c r="AD115" s="136">
        <v>0</v>
      </c>
      <c r="AE115" s="136">
        <v>0</v>
      </c>
      <c r="AF115" s="136">
        <v>0</v>
      </c>
      <c r="AG115" s="136">
        <v>0</v>
      </c>
      <c r="AH115" s="136">
        <v>0</v>
      </c>
      <c r="AI115" s="136">
        <v>0</v>
      </c>
      <c r="AJ115" s="136">
        <v>0</v>
      </c>
      <c r="AK115" s="136">
        <v>0</v>
      </c>
      <c r="AL115" s="136">
        <v>0</v>
      </c>
      <c r="AM115" s="136">
        <v>0</v>
      </c>
      <c r="AN115" s="136">
        <v>0</v>
      </c>
      <c r="AO115" s="136">
        <v>0</v>
      </c>
      <c r="AP115" s="136">
        <v>0</v>
      </c>
    </row>
    <row r="116" spans="1:42" ht="15.6" x14ac:dyDescent="0.3">
      <c r="A116" s="161" t="s">
        <v>687</v>
      </c>
      <c r="B116" s="160">
        <v>2</v>
      </c>
      <c r="C116" s="136">
        <v>0</v>
      </c>
      <c r="D116" s="136">
        <v>0</v>
      </c>
      <c r="E116" s="136">
        <v>0</v>
      </c>
      <c r="F116" s="136">
        <v>0</v>
      </c>
      <c r="G116" s="136">
        <v>0</v>
      </c>
      <c r="H116" s="136">
        <v>0</v>
      </c>
      <c r="I116" s="136">
        <v>0</v>
      </c>
      <c r="J116" s="136">
        <v>0</v>
      </c>
      <c r="K116" s="136">
        <v>0</v>
      </c>
      <c r="L116" s="136">
        <v>0</v>
      </c>
      <c r="M116" s="136">
        <v>0</v>
      </c>
      <c r="N116" s="136">
        <v>0</v>
      </c>
      <c r="O116" s="136">
        <v>0</v>
      </c>
      <c r="P116" s="136">
        <v>0</v>
      </c>
      <c r="Q116" s="136">
        <v>0</v>
      </c>
      <c r="R116" s="136">
        <v>0</v>
      </c>
      <c r="S116" s="136">
        <v>0</v>
      </c>
      <c r="T116" s="136">
        <v>0</v>
      </c>
      <c r="U116" s="136">
        <v>0</v>
      </c>
      <c r="V116" s="136">
        <v>0</v>
      </c>
      <c r="W116" s="136">
        <v>0</v>
      </c>
      <c r="X116" s="136">
        <v>0</v>
      </c>
      <c r="Y116" s="136">
        <v>0</v>
      </c>
      <c r="Z116" s="136">
        <v>0</v>
      </c>
      <c r="AA116" s="136">
        <v>0</v>
      </c>
      <c r="AB116" s="136">
        <v>0</v>
      </c>
      <c r="AC116" s="136">
        <v>2</v>
      </c>
      <c r="AD116" s="136">
        <v>0</v>
      </c>
      <c r="AE116" s="136">
        <v>0</v>
      </c>
      <c r="AF116" s="136">
        <v>0</v>
      </c>
      <c r="AG116" s="136">
        <v>0</v>
      </c>
      <c r="AH116" s="136">
        <v>0</v>
      </c>
      <c r="AI116" s="136">
        <v>0</v>
      </c>
      <c r="AJ116" s="136">
        <v>0</v>
      </c>
      <c r="AK116" s="136">
        <v>0</v>
      </c>
      <c r="AL116" s="136">
        <v>0</v>
      </c>
      <c r="AM116" s="136">
        <v>0</v>
      </c>
      <c r="AN116" s="136">
        <v>0</v>
      </c>
      <c r="AO116" s="136">
        <v>0</v>
      </c>
      <c r="AP116" s="136">
        <v>0</v>
      </c>
    </row>
    <row r="117" spans="1:42" ht="15.6" x14ac:dyDescent="0.3">
      <c r="A117" s="161" t="s">
        <v>601</v>
      </c>
      <c r="B117" s="160">
        <v>0</v>
      </c>
      <c r="C117" s="136">
        <v>0</v>
      </c>
      <c r="D117" s="136">
        <v>0</v>
      </c>
      <c r="E117" s="136">
        <v>0</v>
      </c>
      <c r="F117" s="136">
        <v>0</v>
      </c>
      <c r="G117" s="136">
        <v>0</v>
      </c>
      <c r="H117" s="136">
        <v>0</v>
      </c>
      <c r="I117" s="136">
        <v>0</v>
      </c>
      <c r="J117" s="136">
        <v>0</v>
      </c>
      <c r="K117" s="136">
        <v>0</v>
      </c>
      <c r="L117" s="136">
        <v>0</v>
      </c>
      <c r="M117" s="136">
        <v>0</v>
      </c>
      <c r="N117" s="136">
        <v>0</v>
      </c>
      <c r="O117" s="136">
        <v>0</v>
      </c>
      <c r="P117" s="136">
        <v>0</v>
      </c>
      <c r="Q117" s="136">
        <v>0</v>
      </c>
      <c r="R117" s="136">
        <v>0</v>
      </c>
      <c r="S117" s="136">
        <v>0</v>
      </c>
      <c r="T117" s="136">
        <v>0</v>
      </c>
      <c r="U117" s="136">
        <v>0</v>
      </c>
      <c r="V117" s="136">
        <v>0</v>
      </c>
      <c r="W117" s="136">
        <v>0</v>
      </c>
      <c r="X117" s="136">
        <v>0</v>
      </c>
      <c r="Y117" s="136">
        <v>0</v>
      </c>
      <c r="Z117" s="136">
        <v>0</v>
      </c>
      <c r="AA117" s="136">
        <v>0</v>
      </c>
      <c r="AB117" s="136">
        <v>0</v>
      </c>
      <c r="AC117" s="136">
        <v>0</v>
      </c>
      <c r="AD117" s="136">
        <v>0</v>
      </c>
      <c r="AE117" s="136">
        <v>0</v>
      </c>
      <c r="AF117" s="136">
        <v>0</v>
      </c>
      <c r="AG117" s="136">
        <v>0</v>
      </c>
      <c r="AH117" s="136">
        <v>0</v>
      </c>
      <c r="AI117" s="136">
        <v>0</v>
      </c>
      <c r="AJ117" s="136">
        <v>0</v>
      </c>
      <c r="AK117" s="136">
        <v>0</v>
      </c>
      <c r="AL117" s="136">
        <v>0</v>
      </c>
      <c r="AM117" s="136">
        <v>0</v>
      </c>
      <c r="AN117" s="136">
        <v>0</v>
      </c>
      <c r="AO117" s="136">
        <v>0</v>
      </c>
      <c r="AP117" s="136">
        <v>0</v>
      </c>
    </row>
    <row r="118" spans="1:42" ht="15.6" x14ac:dyDescent="0.3">
      <c r="A118" s="161" t="s">
        <v>688</v>
      </c>
      <c r="B118" s="160">
        <v>0</v>
      </c>
      <c r="C118" s="136">
        <v>0</v>
      </c>
      <c r="D118" s="136">
        <v>0</v>
      </c>
      <c r="E118" s="136">
        <v>0</v>
      </c>
      <c r="F118" s="136">
        <v>0</v>
      </c>
      <c r="G118" s="136">
        <v>0</v>
      </c>
      <c r="H118" s="136">
        <v>0</v>
      </c>
      <c r="I118" s="136">
        <v>0</v>
      </c>
      <c r="J118" s="136">
        <v>0</v>
      </c>
      <c r="K118" s="136">
        <v>0</v>
      </c>
      <c r="L118" s="136">
        <v>0</v>
      </c>
      <c r="M118" s="136">
        <v>0</v>
      </c>
      <c r="N118" s="136">
        <v>0</v>
      </c>
      <c r="O118" s="136">
        <v>0</v>
      </c>
      <c r="P118" s="136">
        <v>0</v>
      </c>
      <c r="Q118" s="136">
        <v>0</v>
      </c>
      <c r="R118" s="136">
        <v>0</v>
      </c>
      <c r="S118" s="136">
        <v>0</v>
      </c>
      <c r="T118" s="136">
        <v>0</v>
      </c>
      <c r="U118" s="136">
        <v>0</v>
      </c>
      <c r="V118" s="136">
        <v>0</v>
      </c>
      <c r="W118" s="136">
        <v>0</v>
      </c>
      <c r="X118" s="136">
        <v>0</v>
      </c>
      <c r="Y118" s="136">
        <v>0</v>
      </c>
      <c r="Z118" s="136">
        <v>0</v>
      </c>
      <c r="AA118" s="136">
        <v>0</v>
      </c>
      <c r="AB118" s="136">
        <v>0</v>
      </c>
      <c r="AC118" s="136">
        <v>0</v>
      </c>
      <c r="AD118" s="136">
        <v>0</v>
      </c>
      <c r="AE118" s="136">
        <v>0</v>
      </c>
      <c r="AF118" s="136">
        <v>0</v>
      </c>
      <c r="AG118" s="136">
        <v>0</v>
      </c>
      <c r="AH118" s="136">
        <v>0</v>
      </c>
      <c r="AI118" s="136">
        <v>0</v>
      </c>
      <c r="AJ118" s="136">
        <v>0</v>
      </c>
      <c r="AK118" s="136">
        <v>0</v>
      </c>
      <c r="AL118" s="136">
        <v>0</v>
      </c>
      <c r="AM118" s="136">
        <v>0</v>
      </c>
      <c r="AN118" s="136">
        <v>0</v>
      </c>
      <c r="AO118" s="136">
        <v>0</v>
      </c>
      <c r="AP118" s="136">
        <v>0</v>
      </c>
    </row>
    <row r="119" spans="1:42" ht="15.6" x14ac:dyDescent="0.3">
      <c r="A119" s="161" t="s">
        <v>689</v>
      </c>
      <c r="B119" s="160">
        <v>1</v>
      </c>
      <c r="C119" s="136">
        <v>0</v>
      </c>
      <c r="D119" s="136">
        <v>0</v>
      </c>
      <c r="E119" s="136">
        <v>0</v>
      </c>
      <c r="F119" s="136">
        <v>0</v>
      </c>
      <c r="G119" s="136">
        <v>0</v>
      </c>
      <c r="H119" s="136">
        <v>0</v>
      </c>
      <c r="I119" s="136">
        <v>0</v>
      </c>
      <c r="J119" s="136">
        <v>0</v>
      </c>
      <c r="K119" s="136">
        <v>0</v>
      </c>
      <c r="L119" s="136">
        <v>0</v>
      </c>
      <c r="M119" s="136">
        <v>0</v>
      </c>
      <c r="N119" s="136">
        <v>0</v>
      </c>
      <c r="O119" s="136">
        <v>0</v>
      </c>
      <c r="P119" s="136">
        <v>0</v>
      </c>
      <c r="Q119" s="136">
        <v>0</v>
      </c>
      <c r="R119" s="136">
        <v>0</v>
      </c>
      <c r="S119" s="136">
        <v>1</v>
      </c>
      <c r="T119" s="136">
        <v>0</v>
      </c>
      <c r="U119" s="136">
        <v>0</v>
      </c>
      <c r="V119" s="136">
        <v>0</v>
      </c>
      <c r="W119" s="136">
        <v>0</v>
      </c>
      <c r="X119" s="136">
        <v>0</v>
      </c>
      <c r="Y119" s="136">
        <v>0</v>
      </c>
      <c r="Z119" s="136">
        <v>0</v>
      </c>
      <c r="AA119" s="136">
        <v>0</v>
      </c>
      <c r="AB119" s="136">
        <v>0</v>
      </c>
      <c r="AC119" s="136">
        <v>0</v>
      </c>
      <c r="AD119" s="136">
        <v>0</v>
      </c>
      <c r="AE119" s="136">
        <v>0</v>
      </c>
      <c r="AF119" s="136">
        <v>0</v>
      </c>
      <c r="AG119" s="136">
        <v>0</v>
      </c>
      <c r="AH119" s="136">
        <v>0</v>
      </c>
      <c r="AI119" s="136">
        <v>0</v>
      </c>
      <c r="AJ119" s="136">
        <v>0</v>
      </c>
      <c r="AK119" s="136">
        <v>0</v>
      </c>
      <c r="AL119" s="136">
        <v>0</v>
      </c>
      <c r="AM119" s="136">
        <v>0</v>
      </c>
      <c r="AN119" s="136">
        <v>0</v>
      </c>
      <c r="AO119" s="136">
        <v>0</v>
      </c>
      <c r="AP119" s="136">
        <v>0</v>
      </c>
    </row>
    <row r="120" spans="1:42" ht="15.6" x14ac:dyDescent="0.3">
      <c r="A120" s="161" t="s">
        <v>613</v>
      </c>
      <c r="B120" s="160">
        <v>2</v>
      </c>
      <c r="C120" s="136">
        <v>0</v>
      </c>
      <c r="D120" s="136">
        <v>0</v>
      </c>
      <c r="E120" s="136">
        <v>0</v>
      </c>
      <c r="F120" s="136">
        <v>0</v>
      </c>
      <c r="G120" s="136">
        <v>0</v>
      </c>
      <c r="H120" s="136">
        <v>0</v>
      </c>
      <c r="I120" s="136">
        <v>0</v>
      </c>
      <c r="J120" s="136">
        <v>0</v>
      </c>
      <c r="K120" s="136">
        <v>0</v>
      </c>
      <c r="L120" s="136">
        <v>0</v>
      </c>
      <c r="M120" s="136">
        <v>0</v>
      </c>
      <c r="N120" s="136">
        <v>0</v>
      </c>
      <c r="O120" s="136">
        <v>0</v>
      </c>
      <c r="P120" s="136">
        <v>0</v>
      </c>
      <c r="Q120" s="136">
        <v>0</v>
      </c>
      <c r="R120" s="136">
        <v>0</v>
      </c>
      <c r="S120" s="136">
        <v>2</v>
      </c>
      <c r="T120" s="136">
        <v>0</v>
      </c>
      <c r="U120" s="136">
        <v>0</v>
      </c>
      <c r="V120" s="136">
        <v>0</v>
      </c>
      <c r="W120" s="136">
        <v>0</v>
      </c>
      <c r="X120" s="136">
        <v>0</v>
      </c>
      <c r="Y120" s="136">
        <v>0</v>
      </c>
      <c r="Z120" s="136">
        <v>0</v>
      </c>
      <c r="AA120" s="136">
        <v>0</v>
      </c>
      <c r="AB120" s="136">
        <v>0</v>
      </c>
      <c r="AC120" s="136">
        <v>0</v>
      </c>
      <c r="AD120" s="136">
        <v>0</v>
      </c>
      <c r="AE120" s="136">
        <v>0</v>
      </c>
      <c r="AF120" s="136">
        <v>0</v>
      </c>
      <c r="AG120" s="136">
        <v>0</v>
      </c>
      <c r="AH120" s="136">
        <v>0</v>
      </c>
      <c r="AI120" s="136">
        <v>0</v>
      </c>
      <c r="AJ120" s="136">
        <v>0</v>
      </c>
      <c r="AK120" s="136">
        <v>0</v>
      </c>
      <c r="AL120" s="136">
        <v>0</v>
      </c>
      <c r="AM120" s="136">
        <v>0</v>
      </c>
      <c r="AN120" s="136">
        <v>0</v>
      </c>
      <c r="AO120" s="136">
        <v>0</v>
      </c>
      <c r="AP120" s="136">
        <v>0</v>
      </c>
    </row>
    <row r="121" spans="1:42" ht="15.6" x14ac:dyDescent="0.3">
      <c r="A121" s="161" t="s">
        <v>690</v>
      </c>
      <c r="B121" s="160">
        <v>17</v>
      </c>
      <c r="C121" s="136">
        <v>0</v>
      </c>
      <c r="D121" s="136">
        <v>0</v>
      </c>
      <c r="E121" s="136">
        <v>0</v>
      </c>
      <c r="F121" s="136">
        <v>0</v>
      </c>
      <c r="G121" s="136">
        <v>0</v>
      </c>
      <c r="H121" s="136">
        <v>0</v>
      </c>
      <c r="I121" s="136">
        <v>0</v>
      </c>
      <c r="J121" s="136">
        <v>0</v>
      </c>
      <c r="K121" s="136">
        <v>0</v>
      </c>
      <c r="L121" s="136">
        <v>0</v>
      </c>
      <c r="M121" s="136">
        <v>0</v>
      </c>
      <c r="N121" s="136">
        <v>0</v>
      </c>
      <c r="O121" s="136">
        <v>0</v>
      </c>
      <c r="P121" s="136">
        <v>0</v>
      </c>
      <c r="Q121" s="136">
        <v>0</v>
      </c>
      <c r="R121" s="136">
        <v>0</v>
      </c>
      <c r="S121" s="136">
        <v>10</v>
      </c>
      <c r="T121" s="136">
        <v>0</v>
      </c>
      <c r="U121" s="136">
        <v>0</v>
      </c>
      <c r="V121" s="136">
        <v>0</v>
      </c>
      <c r="W121" s="136">
        <v>0</v>
      </c>
      <c r="X121" s="136">
        <v>0</v>
      </c>
      <c r="Y121" s="136">
        <v>0</v>
      </c>
      <c r="Z121" s="136">
        <v>0</v>
      </c>
      <c r="AA121" s="136">
        <v>0</v>
      </c>
      <c r="AB121" s="136">
        <v>0</v>
      </c>
      <c r="AC121" s="136">
        <v>1</v>
      </c>
      <c r="AD121" s="136">
        <v>0</v>
      </c>
      <c r="AE121" s="136">
        <v>0</v>
      </c>
      <c r="AF121" s="136">
        <v>0</v>
      </c>
      <c r="AG121" s="136">
        <v>5</v>
      </c>
      <c r="AH121" s="136">
        <v>1</v>
      </c>
      <c r="AI121" s="136">
        <v>0</v>
      </c>
      <c r="AJ121" s="136">
        <v>0</v>
      </c>
      <c r="AK121" s="136">
        <v>0</v>
      </c>
      <c r="AL121" s="136">
        <v>0</v>
      </c>
      <c r="AM121" s="136">
        <v>0</v>
      </c>
      <c r="AN121" s="136">
        <v>0</v>
      </c>
      <c r="AO121" s="136">
        <v>0</v>
      </c>
      <c r="AP121" s="136">
        <v>0</v>
      </c>
    </row>
    <row r="122" spans="1:42" ht="15.6" x14ac:dyDescent="0.3">
      <c r="A122" s="161" t="s">
        <v>543</v>
      </c>
      <c r="B122" s="160">
        <v>2</v>
      </c>
      <c r="C122" s="136">
        <v>0</v>
      </c>
      <c r="D122" s="136">
        <v>0</v>
      </c>
      <c r="E122" s="136">
        <v>0</v>
      </c>
      <c r="F122" s="136">
        <v>0</v>
      </c>
      <c r="G122" s="136">
        <v>0</v>
      </c>
      <c r="H122" s="136">
        <v>0</v>
      </c>
      <c r="I122" s="136">
        <v>0</v>
      </c>
      <c r="J122" s="136">
        <v>0</v>
      </c>
      <c r="K122" s="136">
        <v>0</v>
      </c>
      <c r="L122" s="136">
        <v>0</v>
      </c>
      <c r="M122" s="136">
        <v>0</v>
      </c>
      <c r="N122" s="136">
        <v>0</v>
      </c>
      <c r="O122" s="136">
        <v>0</v>
      </c>
      <c r="P122" s="136">
        <v>0</v>
      </c>
      <c r="Q122" s="136">
        <v>0</v>
      </c>
      <c r="R122" s="136">
        <v>0</v>
      </c>
      <c r="S122" s="136">
        <v>0</v>
      </c>
      <c r="T122" s="136">
        <v>0</v>
      </c>
      <c r="U122" s="136">
        <v>0</v>
      </c>
      <c r="V122" s="136">
        <v>0</v>
      </c>
      <c r="W122" s="136">
        <v>0</v>
      </c>
      <c r="X122" s="136">
        <v>0</v>
      </c>
      <c r="Y122" s="136">
        <v>0</v>
      </c>
      <c r="Z122" s="136">
        <v>0</v>
      </c>
      <c r="AA122" s="136">
        <v>0</v>
      </c>
      <c r="AB122" s="136">
        <v>0</v>
      </c>
      <c r="AC122" s="136">
        <v>1</v>
      </c>
      <c r="AD122" s="136">
        <v>0</v>
      </c>
      <c r="AE122" s="136">
        <v>0</v>
      </c>
      <c r="AF122" s="136">
        <v>0</v>
      </c>
      <c r="AG122" s="136">
        <v>0</v>
      </c>
      <c r="AH122" s="136">
        <v>0</v>
      </c>
      <c r="AI122" s="136">
        <v>0</v>
      </c>
      <c r="AJ122" s="136">
        <v>1</v>
      </c>
      <c r="AK122" s="136">
        <v>0</v>
      </c>
      <c r="AL122" s="136">
        <v>0</v>
      </c>
      <c r="AM122" s="136">
        <v>0</v>
      </c>
      <c r="AN122" s="136">
        <v>0</v>
      </c>
      <c r="AO122" s="136">
        <v>0</v>
      </c>
      <c r="AP122" s="136">
        <v>0</v>
      </c>
    </row>
    <row r="123" spans="1:42" ht="15.6" x14ac:dyDescent="0.3">
      <c r="A123" s="161" t="s">
        <v>506</v>
      </c>
      <c r="B123" s="160">
        <v>12</v>
      </c>
      <c r="C123" s="136">
        <v>0</v>
      </c>
      <c r="D123" s="136">
        <v>0</v>
      </c>
      <c r="E123" s="136">
        <v>1</v>
      </c>
      <c r="F123" s="136">
        <v>0</v>
      </c>
      <c r="G123" s="136">
        <v>0</v>
      </c>
      <c r="H123" s="136">
        <v>1</v>
      </c>
      <c r="I123" s="136">
        <v>1</v>
      </c>
      <c r="J123" s="136">
        <v>0</v>
      </c>
      <c r="K123" s="136">
        <v>0</v>
      </c>
      <c r="L123" s="136">
        <v>0</v>
      </c>
      <c r="M123" s="136">
        <v>0</v>
      </c>
      <c r="N123" s="136">
        <v>0</v>
      </c>
      <c r="O123" s="136">
        <v>1</v>
      </c>
      <c r="P123" s="136">
        <v>2</v>
      </c>
      <c r="Q123" s="136">
        <v>0</v>
      </c>
      <c r="R123" s="136">
        <v>0</v>
      </c>
      <c r="S123" s="136">
        <v>6</v>
      </c>
      <c r="T123" s="136">
        <v>0</v>
      </c>
      <c r="U123" s="136">
        <v>0</v>
      </c>
      <c r="V123" s="136">
        <v>0</v>
      </c>
      <c r="W123" s="136">
        <v>0</v>
      </c>
      <c r="X123" s="136">
        <v>0</v>
      </c>
      <c r="Y123" s="136">
        <v>0</v>
      </c>
      <c r="Z123" s="136">
        <v>0</v>
      </c>
      <c r="AA123" s="136">
        <v>0</v>
      </c>
      <c r="AB123" s="136">
        <v>0</v>
      </c>
      <c r="AC123" s="136">
        <v>0</v>
      </c>
      <c r="AD123" s="136">
        <v>0</v>
      </c>
      <c r="AE123" s="136">
        <v>0</v>
      </c>
      <c r="AF123" s="136">
        <v>0</v>
      </c>
      <c r="AG123" s="136">
        <v>0</v>
      </c>
      <c r="AH123" s="136">
        <v>0</v>
      </c>
      <c r="AI123" s="136">
        <v>0</v>
      </c>
      <c r="AJ123" s="136">
        <v>0</v>
      </c>
      <c r="AK123" s="136">
        <v>0</v>
      </c>
      <c r="AL123" s="136">
        <v>0</v>
      </c>
      <c r="AM123" s="136">
        <v>0</v>
      </c>
      <c r="AN123" s="136">
        <v>0</v>
      </c>
      <c r="AO123" s="136">
        <v>0</v>
      </c>
      <c r="AP123" s="136">
        <v>0</v>
      </c>
    </row>
    <row r="124" spans="1:42" ht="15.6" x14ac:dyDescent="0.3">
      <c r="A124" s="161" t="s">
        <v>321</v>
      </c>
      <c r="B124" s="160">
        <v>0</v>
      </c>
      <c r="C124" s="136">
        <v>0</v>
      </c>
      <c r="D124" s="136">
        <v>0</v>
      </c>
      <c r="E124" s="136">
        <v>0</v>
      </c>
      <c r="F124" s="136">
        <v>0</v>
      </c>
      <c r="G124" s="136">
        <v>0</v>
      </c>
      <c r="H124" s="136">
        <v>0</v>
      </c>
      <c r="I124" s="136">
        <v>0</v>
      </c>
      <c r="J124" s="136">
        <v>0</v>
      </c>
      <c r="K124" s="136">
        <v>0</v>
      </c>
      <c r="L124" s="136">
        <v>0</v>
      </c>
      <c r="M124" s="136">
        <v>0</v>
      </c>
      <c r="N124" s="136">
        <v>0</v>
      </c>
      <c r="O124" s="136">
        <v>0</v>
      </c>
      <c r="P124" s="136">
        <v>0</v>
      </c>
      <c r="Q124" s="136">
        <v>0</v>
      </c>
      <c r="R124" s="136">
        <v>0</v>
      </c>
      <c r="S124" s="136">
        <v>0</v>
      </c>
      <c r="T124" s="136">
        <v>0</v>
      </c>
      <c r="U124" s="136">
        <v>0</v>
      </c>
      <c r="V124" s="136">
        <v>0</v>
      </c>
      <c r="W124" s="136">
        <v>0</v>
      </c>
      <c r="X124" s="136">
        <v>0</v>
      </c>
      <c r="Y124" s="136">
        <v>0</v>
      </c>
      <c r="Z124" s="136">
        <v>0</v>
      </c>
      <c r="AA124" s="136">
        <v>0</v>
      </c>
      <c r="AB124" s="136">
        <v>0</v>
      </c>
      <c r="AC124" s="136">
        <v>0</v>
      </c>
      <c r="AD124" s="136">
        <v>0</v>
      </c>
      <c r="AE124" s="136">
        <v>0</v>
      </c>
      <c r="AF124" s="136">
        <v>0</v>
      </c>
      <c r="AG124" s="136">
        <v>0</v>
      </c>
      <c r="AH124" s="136">
        <v>0</v>
      </c>
      <c r="AI124" s="136">
        <v>0</v>
      </c>
      <c r="AJ124" s="136">
        <v>0</v>
      </c>
      <c r="AK124" s="136">
        <v>0</v>
      </c>
      <c r="AL124" s="136">
        <v>0</v>
      </c>
      <c r="AM124" s="136">
        <v>0</v>
      </c>
      <c r="AN124" s="136">
        <v>0</v>
      </c>
      <c r="AO124" s="136">
        <v>0</v>
      </c>
      <c r="AP124" s="136">
        <v>0</v>
      </c>
    </row>
    <row r="125" spans="1:42" ht="15.6" x14ac:dyDescent="0.3">
      <c r="A125" s="161" t="s">
        <v>691</v>
      </c>
      <c r="B125" s="160">
        <v>0</v>
      </c>
      <c r="C125" s="136">
        <v>0</v>
      </c>
      <c r="D125" s="136">
        <v>0</v>
      </c>
      <c r="E125" s="136">
        <v>0</v>
      </c>
      <c r="F125" s="136">
        <v>0</v>
      </c>
      <c r="G125" s="136">
        <v>0</v>
      </c>
      <c r="H125" s="136">
        <v>0</v>
      </c>
      <c r="I125" s="136">
        <v>0</v>
      </c>
      <c r="J125" s="136">
        <v>0</v>
      </c>
      <c r="K125" s="136">
        <v>0</v>
      </c>
      <c r="L125" s="136">
        <v>0</v>
      </c>
      <c r="M125" s="136">
        <v>0</v>
      </c>
      <c r="N125" s="136">
        <v>0</v>
      </c>
      <c r="O125" s="136">
        <v>0</v>
      </c>
      <c r="P125" s="136">
        <v>0</v>
      </c>
      <c r="Q125" s="136">
        <v>0</v>
      </c>
      <c r="R125" s="136">
        <v>0</v>
      </c>
      <c r="S125" s="136">
        <v>0</v>
      </c>
      <c r="T125" s="136">
        <v>0</v>
      </c>
      <c r="U125" s="136">
        <v>0</v>
      </c>
      <c r="V125" s="136">
        <v>0</v>
      </c>
      <c r="W125" s="136">
        <v>0</v>
      </c>
      <c r="X125" s="136">
        <v>0</v>
      </c>
      <c r="Y125" s="136">
        <v>0</v>
      </c>
      <c r="Z125" s="136">
        <v>0</v>
      </c>
      <c r="AA125" s="136">
        <v>0</v>
      </c>
      <c r="AB125" s="136">
        <v>0</v>
      </c>
      <c r="AC125" s="136">
        <v>0</v>
      </c>
      <c r="AD125" s="136">
        <v>0</v>
      </c>
      <c r="AE125" s="136">
        <v>0</v>
      </c>
      <c r="AF125" s="136">
        <v>0</v>
      </c>
      <c r="AG125" s="136">
        <v>0</v>
      </c>
      <c r="AH125" s="136">
        <v>0</v>
      </c>
      <c r="AI125" s="136">
        <v>0</v>
      </c>
      <c r="AJ125" s="136">
        <v>0</v>
      </c>
      <c r="AK125" s="136">
        <v>0</v>
      </c>
      <c r="AL125" s="136">
        <v>0</v>
      </c>
      <c r="AM125" s="136">
        <v>0</v>
      </c>
      <c r="AN125" s="136">
        <v>0</v>
      </c>
      <c r="AO125" s="136">
        <v>0</v>
      </c>
      <c r="AP125" s="136">
        <v>0</v>
      </c>
    </row>
    <row r="126" spans="1:42" ht="15.6" x14ac:dyDescent="0.3">
      <c r="A126" s="161" t="s">
        <v>692</v>
      </c>
      <c r="B126" s="160">
        <v>11</v>
      </c>
      <c r="C126" s="136">
        <v>0</v>
      </c>
      <c r="D126" s="136">
        <v>0</v>
      </c>
      <c r="E126" s="136">
        <v>0</v>
      </c>
      <c r="F126" s="136">
        <v>0</v>
      </c>
      <c r="G126" s="136">
        <v>0</v>
      </c>
      <c r="H126" s="136">
        <v>0</v>
      </c>
      <c r="I126" s="136">
        <v>0</v>
      </c>
      <c r="J126" s="136">
        <v>0</v>
      </c>
      <c r="K126" s="136">
        <v>0</v>
      </c>
      <c r="L126" s="136">
        <v>0</v>
      </c>
      <c r="M126" s="136">
        <v>0</v>
      </c>
      <c r="N126" s="136">
        <v>0</v>
      </c>
      <c r="O126" s="136">
        <v>0</v>
      </c>
      <c r="P126" s="136">
        <v>0</v>
      </c>
      <c r="Q126" s="136">
        <v>0</v>
      </c>
      <c r="R126" s="136">
        <v>0</v>
      </c>
      <c r="S126" s="136">
        <v>7</v>
      </c>
      <c r="T126" s="136">
        <v>0</v>
      </c>
      <c r="U126" s="136">
        <v>0</v>
      </c>
      <c r="V126" s="136">
        <v>0</v>
      </c>
      <c r="W126" s="136">
        <v>0</v>
      </c>
      <c r="X126" s="136">
        <v>0</v>
      </c>
      <c r="Y126" s="136">
        <v>0</v>
      </c>
      <c r="Z126" s="136">
        <v>0</v>
      </c>
      <c r="AA126" s="136">
        <v>0</v>
      </c>
      <c r="AB126" s="136">
        <v>0</v>
      </c>
      <c r="AC126" s="136">
        <v>0</v>
      </c>
      <c r="AD126" s="136">
        <v>0</v>
      </c>
      <c r="AE126" s="136">
        <v>0</v>
      </c>
      <c r="AF126" s="136">
        <v>0</v>
      </c>
      <c r="AG126" s="136">
        <v>2</v>
      </c>
      <c r="AH126" s="136">
        <v>1</v>
      </c>
      <c r="AI126" s="136">
        <v>0</v>
      </c>
      <c r="AJ126" s="136">
        <v>0</v>
      </c>
      <c r="AK126" s="136">
        <v>0</v>
      </c>
      <c r="AL126" s="136">
        <v>0</v>
      </c>
      <c r="AM126" s="136">
        <v>0</v>
      </c>
      <c r="AN126" s="136">
        <v>0</v>
      </c>
      <c r="AO126" s="136">
        <v>0</v>
      </c>
      <c r="AP126" s="136">
        <v>1</v>
      </c>
    </row>
    <row r="127" spans="1:42" ht="15.6" x14ac:dyDescent="0.3">
      <c r="A127" s="161" t="s">
        <v>693</v>
      </c>
      <c r="B127" s="160">
        <v>0</v>
      </c>
      <c r="C127" s="136">
        <v>0</v>
      </c>
      <c r="D127" s="136">
        <v>0</v>
      </c>
      <c r="E127" s="136">
        <v>0</v>
      </c>
      <c r="F127" s="136">
        <v>0</v>
      </c>
      <c r="G127" s="136">
        <v>0</v>
      </c>
      <c r="H127" s="136">
        <v>0</v>
      </c>
      <c r="I127" s="136">
        <v>0</v>
      </c>
      <c r="J127" s="136">
        <v>0</v>
      </c>
      <c r="K127" s="136">
        <v>0</v>
      </c>
      <c r="L127" s="136">
        <v>0</v>
      </c>
      <c r="M127" s="136">
        <v>0</v>
      </c>
      <c r="N127" s="136">
        <v>0</v>
      </c>
      <c r="O127" s="136">
        <v>0</v>
      </c>
      <c r="P127" s="136">
        <v>0</v>
      </c>
      <c r="Q127" s="136">
        <v>0</v>
      </c>
      <c r="R127" s="136">
        <v>0</v>
      </c>
      <c r="S127" s="136">
        <v>0</v>
      </c>
      <c r="T127" s="136">
        <v>0</v>
      </c>
      <c r="U127" s="136">
        <v>0</v>
      </c>
      <c r="V127" s="136">
        <v>0</v>
      </c>
      <c r="W127" s="136">
        <v>0</v>
      </c>
      <c r="X127" s="136">
        <v>0</v>
      </c>
      <c r="Y127" s="136">
        <v>0</v>
      </c>
      <c r="Z127" s="136">
        <v>0</v>
      </c>
      <c r="AA127" s="136">
        <v>0</v>
      </c>
      <c r="AB127" s="136">
        <v>0</v>
      </c>
      <c r="AC127" s="136">
        <v>0</v>
      </c>
      <c r="AD127" s="136">
        <v>0</v>
      </c>
      <c r="AE127" s="136">
        <v>0</v>
      </c>
      <c r="AF127" s="136">
        <v>0</v>
      </c>
      <c r="AG127" s="136">
        <v>0</v>
      </c>
      <c r="AH127" s="136">
        <v>0</v>
      </c>
      <c r="AI127" s="136">
        <v>0</v>
      </c>
      <c r="AJ127" s="136">
        <v>0</v>
      </c>
      <c r="AK127" s="136">
        <v>0</v>
      </c>
      <c r="AL127" s="136">
        <v>0</v>
      </c>
      <c r="AM127" s="136">
        <v>0</v>
      </c>
      <c r="AN127" s="136">
        <v>0</v>
      </c>
      <c r="AO127" s="136">
        <v>0</v>
      </c>
      <c r="AP127" s="136">
        <v>0</v>
      </c>
    </row>
    <row r="128" spans="1:42" ht="15.6" x14ac:dyDescent="0.3">
      <c r="A128" s="161" t="s">
        <v>824</v>
      </c>
      <c r="B128" s="160">
        <v>2</v>
      </c>
      <c r="C128" s="136">
        <v>0</v>
      </c>
      <c r="D128" s="136">
        <v>0</v>
      </c>
      <c r="E128" s="136">
        <v>0</v>
      </c>
      <c r="F128" s="136">
        <v>0</v>
      </c>
      <c r="G128" s="136">
        <v>0</v>
      </c>
      <c r="H128" s="136">
        <v>0</v>
      </c>
      <c r="I128" s="136">
        <v>0</v>
      </c>
      <c r="J128" s="136">
        <v>0</v>
      </c>
      <c r="K128" s="136">
        <v>0</v>
      </c>
      <c r="L128" s="136">
        <v>0</v>
      </c>
      <c r="M128" s="136">
        <v>0</v>
      </c>
      <c r="N128" s="136">
        <v>0</v>
      </c>
      <c r="O128" s="136">
        <v>0</v>
      </c>
      <c r="P128" s="136">
        <v>0</v>
      </c>
      <c r="Q128" s="136">
        <v>0</v>
      </c>
      <c r="R128" s="136">
        <v>0</v>
      </c>
      <c r="S128" s="136">
        <v>2</v>
      </c>
      <c r="T128" s="136">
        <v>0</v>
      </c>
      <c r="U128" s="136">
        <v>0</v>
      </c>
      <c r="V128" s="136">
        <v>0</v>
      </c>
      <c r="W128" s="136">
        <v>0</v>
      </c>
      <c r="X128" s="136">
        <v>0</v>
      </c>
      <c r="Y128" s="136">
        <v>0</v>
      </c>
      <c r="Z128" s="136">
        <v>0</v>
      </c>
      <c r="AA128" s="136">
        <v>0</v>
      </c>
      <c r="AB128" s="136">
        <v>0</v>
      </c>
      <c r="AC128" s="136">
        <v>0</v>
      </c>
      <c r="AD128" s="136">
        <v>0</v>
      </c>
      <c r="AE128" s="136">
        <v>0</v>
      </c>
      <c r="AF128" s="136">
        <v>0</v>
      </c>
      <c r="AG128" s="136">
        <v>0</v>
      </c>
      <c r="AH128" s="136">
        <v>0</v>
      </c>
      <c r="AI128" s="136">
        <v>0</v>
      </c>
      <c r="AJ128" s="136">
        <v>0</v>
      </c>
      <c r="AK128" s="136">
        <v>0</v>
      </c>
      <c r="AL128" s="136">
        <v>0</v>
      </c>
      <c r="AM128" s="136">
        <v>0</v>
      </c>
      <c r="AN128" s="136">
        <v>0</v>
      </c>
      <c r="AO128" s="136">
        <v>0</v>
      </c>
      <c r="AP128" s="136">
        <v>0</v>
      </c>
    </row>
    <row r="129" spans="1:42" ht="15.6" x14ac:dyDescent="0.3">
      <c r="A129" s="161" t="s">
        <v>544</v>
      </c>
      <c r="B129" s="160">
        <v>9</v>
      </c>
      <c r="C129" s="136">
        <v>0</v>
      </c>
      <c r="D129" s="136">
        <v>0</v>
      </c>
      <c r="E129" s="136">
        <v>0</v>
      </c>
      <c r="F129" s="136">
        <v>0</v>
      </c>
      <c r="G129" s="136">
        <v>0</v>
      </c>
      <c r="H129" s="136">
        <v>0</v>
      </c>
      <c r="I129" s="136">
        <v>0</v>
      </c>
      <c r="J129" s="136">
        <v>0</v>
      </c>
      <c r="K129" s="136">
        <v>0</v>
      </c>
      <c r="L129" s="136">
        <v>0</v>
      </c>
      <c r="M129" s="136">
        <v>0</v>
      </c>
      <c r="N129" s="136">
        <v>0</v>
      </c>
      <c r="O129" s="136">
        <v>0</v>
      </c>
      <c r="P129" s="136">
        <v>0</v>
      </c>
      <c r="Q129" s="136">
        <v>0</v>
      </c>
      <c r="R129" s="136">
        <v>0</v>
      </c>
      <c r="S129" s="136">
        <v>5</v>
      </c>
      <c r="T129" s="136">
        <v>0</v>
      </c>
      <c r="U129" s="136">
        <v>0</v>
      </c>
      <c r="V129" s="136">
        <v>0</v>
      </c>
      <c r="W129" s="136">
        <v>0</v>
      </c>
      <c r="X129" s="136">
        <v>0</v>
      </c>
      <c r="Y129" s="136">
        <v>0</v>
      </c>
      <c r="Z129" s="136">
        <v>0</v>
      </c>
      <c r="AA129" s="136">
        <v>0</v>
      </c>
      <c r="AB129" s="136">
        <v>0</v>
      </c>
      <c r="AC129" s="136">
        <v>0</v>
      </c>
      <c r="AD129" s="136">
        <v>0</v>
      </c>
      <c r="AE129" s="136">
        <v>0</v>
      </c>
      <c r="AF129" s="136">
        <v>0</v>
      </c>
      <c r="AG129" s="136">
        <v>3</v>
      </c>
      <c r="AH129" s="136">
        <v>0</v>
      </c>
      <c r="AI129" s="136">
        <v>0</v>
      </c>
      <c r="AJ129" s="136">
        <v>0</v>
      </c>
      <c r="AK129" s="136">
        <v>0</v>
      </c>
      <c r="AL129" s="136">
        <v>0</v>
      </c>
      <c r="AM129" s="136">
        <v>0</v>
      </c>
      <c r="AN129" s="136">
        <v>0</v>
      </c>
      <c r="AO129" s="136">
        <v>0</v>
      </c>
      <c r="AP129" s="136">
        <v>1</v>
      </c>
    </row>
    <row r="130" spans="1:42" ht="15.6" x14ac:dyDescent="0.3">
      <c r="A130" s="161" t="s">
        <v>694</v>
      </c>
      <c r="B130" s="160">
        <v>0</v>
      </c>
      <c r="C130" s="136">
        <v>0</v>
      </c>
      <c r="D130" s="136">
        <v>0</v>
      </c>
      <c r="E130" s="136">
        <v>0</v>
      </c>
      <c r="F130" s="136">
        <v>0</v>
      </c>
      <c r="G130" s="136">
        <v>0</v>
      </c>
      <c r="H130" s="136">
        <v>0</v>
      </c>
      <c r="I130" s="136">
        <v>0</v>
      </c>
      <c r="J130" s="136">
        <v>0</v>
      </c>
      <c r="K130" s="136">
        <v>0</v>
      </c>
      <c r="L130" s="136">
        <v>0</v>
      </c>
      <c r="M130" s="136">
        <v>0</v>
      </c>
      <c r="N130" s="136">
        <v>0</v>
      </c>
      <c r="O130" s="136">
        <v>0</v>
      </c>
      <c r="P130" s="136">
        <v>0</v>
      </c>
      <c r="Q130" s="136">
        <v>0</v>
      </c>
      <c r="R130" s="136">
        <v>0</v>
      </c>
      <c r="S130" s="136">
        <v>0</v>
      </c>
      <c r="T130" s="136">
        <v>0</v>
      </c>
      <c r="U130" s="136">
        <v>0</v>
      </c>
      <c r="V130" s="136">
        <v>0</v>
      </c>
      <c r="W130" s="136">
        <v>0</v>
      </c>
      <c r="X130" s="136">
        <v>0</v>
      </c>
      <c r="Y130" s="136">
        <v>0</v>
      </c>
      <c r="Z130" s="136">
        <v>0</v>
      </c>
      <c r="AA130" s="136">
        <v>0</v>
      </c>
      <c r="AB130" s="136">
        <v>0</v>
      </c>
      <c r="AC130" s="136">
        <v>0</v>
      </c>
      <c r="AD130" s="136">
        <v>0</v>
      </c>
      <c r="AE130" s="136">
        <v>0</v>
      </c>
      <c r="AF130" s="136">
        <v>0</v>
      </c>
      <c r="AG130" s="136">
        <v>0</v>
      </c>
      <c r="AH130" s="136">
        <v>0</v>
      </c>
      <c r="AI130" s="136">
        <v>0</v>
      </c>
      <c r="AJ130" s="136">
        <v>0</v>
      </c>
      <c r="AK130" s="136">
        <v>0</v>
      </c>
      <c r="AL130" s="136">
        <v>0</v>
      </c>
      <c r="AM130" s="136">
        <v>0</v>
      </c>
      <c r="AN130" s="136">
        <v>0</v>
      </c>
      <c r="AO130" s="136">
        <v>0</v>
      </c>
      <c r="AP130" s="136">
        <v>0</v>
      </c>
    </row>
    <row r="131" spans="1:42" ht="15.6" x14ac:dyDescent="0.3">
      <c r="A131" s="161" t="s">
        <v>695</v>
      </c>
      <c r="B131" s="160">
        <v>0</v>
      </c>
      <c r="C131" s="136">
        <v>0</v>
      </c>
      <c r="D131" s="136">
        <v>0</v>
      </c>
      <c r="E131" s="136">
        <v>0</v>
      </c>
      <c r="F131" s="136">
        <v>0</v>
      </c>
      <c r="G131" s="136">
        <v>0</v>
      </c>
      <c r="H131" s="136">
        <v>0</v>
      </c>
      <c r="I131" s="136">
        <v>0</v>
      </c>
      <c r="J131" s="136">
        <v>0</v>
      </c>
      <c r="K131" s="136">
        <v>0</v>
      </c>
      <c r="L131" s="136">
        <v>0</v>
      </c>
      <c r="M131" s="136">
        <v>0</v>
      </c>
      <c r="N131" s="136">
        <v>0</v>
      </c>
      <c r="O131" s="136">
        <v>0</v>
      </c>
      <c r="P131" s="136">
        <v>0</v>
      </c>
      <c r="Q131" s="136">
        <v>0</v>
      </c>
      <c r="R131" s="136">
        <v>0</v>
      </c>
      <c r="S131" s="136">
        <v>0</v>
      </c>
      <c r="T131" s="136">
        <v>0</v>
      </c>
      <c r="U131" s="136">
        <v>0</v>
      </c>
      <c r="V131" s="136">
        <v>0</v>
      </c>
      <c r="W131" s="136">
        <v>0</v>
      </c>
      <c r="X131" s="136">
        <v>0</v>
      </c>
      <c r="Y131" s="136">
        <v>0</v>
      </c>
      <c r="Z131" s="136">
        <v>0</v>
      </c>
      <c r="AA131" s="136">
        <v>0</v>
      </c>
      <c r="AB131" s="136">
        <v>0</v>
      </c>
      <c r="AC131" s="136">
        <v>0</v>
      </c>
      <c r="AD131" s="136">
        <v>0</v>
      </c>
      <c r="AE131" s="136">
        <v>0</v>
      </c>
      <c r="AF131" s="136">
        <v>0</v>
      </c>
      <c r="AG131" s="136">
        <v>0</v>
      </c>
      <c r="AH131" s="136">
        <v>0</v>
      </c>
      <c r="AI131" s="136">
        <v>0</v>
      </c>
      <c r="AJ131" s="136">
        <v>0</v>
      </c>
      <c r="AK131" s="136">
        <v>0</v>
      </c>
      <c r="AL131" s="136">
        <v>0</v>
      </c>
      <c r="AM131" s="136">
        <v>0</v>
      </c>
      <c r="AN131" s="136">
        <v>0</v>
      </c>
      <c r="AO131" s="136">
        <v>0</v>
      </c>
      <c r="AP131" s="136">
        <v>0</v>
      </c>
    </row>
    <row r="132" spans="1:42" ht="15.6" x14ac:dyDescent="0.3">
      <c r="A132" s="161" t="s">
        <v>819</v>
      </c>
      <c r="B132" s="160">
        <v>3</v>
      </c>
      <c r="C132" s="136">
        <v>0</v>
      </c>
      <c r="D132" s="136">
        <v>0</v>
      </c>
      <c r="E132" s="136">
        <v>0</v>
      </c>
      <c r="F132" s="136">
        <v>0</v>
      </c>
      <c r="G132" s="136">
        <v>0</v>
      </c>
      <c r="H132" s="136">
        <v>1</v>
      </c>
      <c r="I132" s="136">
        <v>0</v>
      </c>
      <c r="J132" s="136">
        <v>0</v>
      </c>
      <c r="K132" s="136">
        <v>0</v>
      </c>
      <c r="L132" s="136">
        <v>0</v>
      </c>
      <c r="M132" s="136">
        <v>0</v>
      </c>
      <c r="N132" s="136">
        <v>0</v>
      </c>
      <c r="O132" s="136">
        <v>0</v>
      </c>
      <c r="P132" s="136">
        <v>0</v>
      </c>
      <c r="Q132" s="136">
        <v>0</v>
      </c>
      <c r="R132" s="136">
        <v>0</v>
      </c>
      <c r="S132" s="136">
        <v>1</v>
      </c>
      <c r="T132" s="136">
        <v>0</v>
      </c>
      <c r="U132" s="136">
        <v>0</v>
      </c>
      <c r="V132" s="136">
        <v>0</v>
      </c>
      <c r="W132" s="136">
        <v>0</v>
      </c>
      <c r="X132" s="136">
        <v>0</v>
      </c>
      <c r="Y132" s="136">
        <v>0</v>
      </c>
      <c r="Z132" s="136">
        <v>0</v>
      </c>
      <c r="AA132" s="136">
        <v>0</v>
      </c>
      <c r="AB132" s="136">
        <v>0</v>
      </c>
      <c r="AC132" s="136">
        <v>0</v>
      </c>
      <c r="AD132" s="136">
        <v>0</v>
      </c>
      <c r="AE132" s="136">
        <v>0</v>
      </c>
      <c r="AF132" s="136">
        <v>0</v>
      </c>
      <c r="AG132" s="136">
        <v>0</v>
      </c>
      <c r="AH132" s="136">
        <v>0</v>
      </c>
      <c r="AI132" s="136">
        <v>0</v>
      </c>
      <c r="AJ132" s="136">
        <v>1</v>
      </c>
      <c r="AK132" s="136">
        <v>0</v>
      </c>
      <c r="AL132" s="136">
        <v>0</v>
      </c>
      <c r="AM132" s="136">
        <v>0</v>
      </c>
      <c r="AN132" s="136">
        <v>0</v>
      </c>
      <c r="AO132" s="136">
        <v>0</v>
      </c>
      <c r="AP132" s="136">
        <v>0</v>
      </c>
    </row>
    <row r="133" spans="1:42" ht="15.6" x14ac:dyDescent="0.3">
      <c r="A133" s="161" t="s">
        <v>614</v>
      </c>
      <c r="B133" s="160">
        <v>1</v>
      </c>
      <c r="C133" s="136">
        <v>0</v>
      </c>
      <c r="D133" s="136">
        <v>0</v>
      </c>
      <c r="E133" s="136">
        <v>0</v>
      </c>
      <c r="F133" s="136">
        <v>0</v>
      </c>
      <c r="G133" s="136">
        <v>0</v>
      </c>
      <c r="H133" s="136">
        <v>0</v>
      </c>
      <c r="I133" s="136">
        <v>0</v>
      </c>
      <c r="J133" s="136">
        <v>0</v>
      </c>
      <c r="K133" s="136">
        <v>0</v>
      </c>
      <c r="L133" s="136">
        <v>0</v>
      </c>
      <c r="M133" s="136">
        <v>0</v>
      </c>
      <c r="N133" s="136">
        <v>0</v>
      </c>
      <c r="O133" s="136">
        <v>0</v>
      </c>
      <c r="P133" s="136">
        <v>0</v>
      </c>
      <c r="Q133" s="136">
        <v>0</v>
      </c>
      <c r="R133" s="136">
        <v>0</v>
      </c>
      <c r="S133" s="136">
        <v>0</v>
      </c>
      <c r="T133" s="136">
        <v>0</v>
      </c>
      <c r="U133" s="136">
        <v>0</v>
      </c>
      <c r="V133" s="136">
        <v>0</v>
      </c>
      <c r="W133" s="136">
        <v>0</v>
      </c>
      <c r="X133" s="136">
        <v>0</v>
      </c>
      <c r="Y133" s="136">
        <v>0</v>
      </c>
      <c r="Z133" s="136">
        <v>0</v>
      </c>
      <c r="AA133" s="136">
        <v>0</v>
      </c>
      <c r="AB133" s="136">
        <v>0</v>
      </c>
      <c r="AC133" s="136">
        <v>1</v>
      </c>
      <c r="AD133" s="136">
        <v>0</v>
      </c>
      <c r="AE133" s="136">
        <v>0</v>
      </c>
      <c r="AF133" s="136">
        <v>0</v>
      </c>
      <c r="AG133" s="136">
        <v>0</v>
      </c>
      <c r="AH133" s="136">
        <v>0</v>
      </c>
      <c r="AI133" s="136">
        <v>0</v>
      </c>
      <c r="AJ133" s="136">
        <v>0</v>
      </c>
      <c r="AK133" s="136">
        <v>0</v>
      </c>
      <c r="AL133" s="136">
        <v>0</v>
      </c>
      <c r="AM133" s="136">
        <v>0</v>
      </c>
      <c r="AN133" s="136">
        <v>0</v>
      </c>
      <c r="AO133" s="136">
        <v>0</v>
      </c>
      <c r="AP133" s="136">
        <v>0</v>
      </c>
    </row>
    <row r="134" spans="1:42" ht="15.6" x14ac:dyDescent="0.3">
      <c r="A134" s="161" t="s">
        <v>602</v>
      </c>
      <c r="B134" s="160">
        <v>2</v>
      </c>
      <c r="C134" s="136">
        <v>0</v>
      </c>
      <c r="D134" s="136">
        <v>0</v>
      </c>
      <c r="E134" s="136">
        <v>0</v>
      </c>
      <c r="F134" s="136">
        <v>0</v>
      </c>
      <c r="G134" s="136">
        <v>0</v>
      </c>
      <c r="H134" s="136">
        <v>0</v>
      </c>
      <c r="I134" s="136">
        <v>0</v>
      </c>
      <c r="J134" s="136">
        <v>0</v>
      </c>
      <c r="K134" s="136">
        <v>0</v>
      </c>
      <c r="L134" s="136">
        <v>0</v>
      </c>
      <c r="M134" s="136">
        <v>0</v>
      </c>
      <c r="N134" s="136">
        <v>0</v>
      </c>
      <c r="O134" s="136">
        <v>0</v>
      </c>
      <c r="P134" s="136">
        <v>0</v>
      </c>
      <c r="Q134" s="136">
        <v>0</v>
      </c>
      <c r="R134" s="136">
        <v>0</v>
      </c>
      <c r="S134" s="136">
        <v>2</v>
      </c>
      <c r="T134" s="136">
        <v>0</v>
      </c>
      <c r="U134" s="136">
        <v>0</v>
      </c>
      <c r="V134" s="136">
        <v>0</v>
      </c>
      <c r="W134" s="136">
        <v>0</v>
      </c>
      <c r="X134" s="136">
        <v>0</v>
      </c>
      <c r="Y134" s="136">
        <v>0</v>
      </c>
      <c r="Z134" s="136">
        <v>0</v>
      </c>
      <c r="AA134" s="136">
        <v>0</v>
      </c>
      <c r="AB134" s="136">
        <v>0</v>
      </c>
      <c r="AC134" s="136">
        <v>0</v>
      </c>
      <c r="AD134" s="136">
        <v>0</v>
      </c>
      <c r="AE134" s="136">
        <v>0</v>
      </c>
      <c r="AF134" s="136">
        <v>0</v>
      </c>
      <c r="AG134" s="136">
        <v>0</v>
      </c>
      <c r="AH134" s="136">
        <v>0</v>
      </c>
      <c r="AI134" s="136">
        <v>0</v>
      </c>
      <c r="AJ134" s="136">
        <v>0</v>
      </c>
      <c r="AK134" s="136">
        <v>0</v>
      </c>
      <c r="AL134" s="136">
        <v>0</v>
      </c>
      <c r="AM134" s="136">
        <v>0</v>
      </c>
      <c r="AN134" s="136">
        <v>0</v>
      </c>
      <c r="AO134" s="136">
        <v>0</v>
      </c>
      <c r="AP134" s="136">
        <v>0</v>
      </c>
    </row>
    <row r="135" spans="1:42" ht="15.6" x14ac:dyDescent="0.3">
      <c r="A135" s="161" t="s">
        <v>503</v>
      </c>
      <c r="B135" s="160">
        <v>9</v>
      </c>
      <c r="C135" s="136">
        <v>0</v>
      </c>
      <c r="D135" s="136">
        <v>0</v>
      </c>
      <c r="E135" s="136">
        <v>1</v>
      </c>
      <c r="F135" s="136">
        <v>0</v>
      </c>
      <c r="G135" s="136">
        <v>0</v>
      </c>
      <c r="H135" s="136">
        <v>2</v>
      </c>
      <c r="I135" s="136">
        <v>0</v>
      </c>
      <c r="J135" s="136">
        <v>0</v>
      </c>
      <c r="K135" s="136">
        <v>0</v>
      </c>
      <c r="L135" s="136">
        <v>0</v>
      </c>
      <c r="M135" s="136">
        <v>0</v>
      </c>
      <c r="N135" s="136">
        <v>0</v>
      </c>
      <c r="O135" s="136">
        <v>0</v>
      </c>
      <c r="P135" s="136">
        <v>0</v>
      </c>
      <c r="Q135" s="136">
        <v>0</v>
      </c>
      <c r="R135" s="136">
        <v>0</v>
      </c>
      <c r="S135" s="136">
        <v>4</v>
      </c>
      <c r="T135" s="136">
        <v>0</v>
      </c>
      <c r="U135" s="136">
        <v>0</v>
      </c>
      <c r="V135" s="136">
        <v>0</v>
      </c>
      <c r="W135" s="136">
        <v>0</v>
      </c>
      <c r="X135" s="136">
        <v>0</v>
      </c>
      <c r="Y135" s="136">
        <v>0</v>
      </c>
      <c r="Z135" s="136">
        <v>0</v>
      </c>
      <c r="AA135" s="136">
        <v>0</v>
      </c>
      <c r="AB135" s="136">
        <v>0</v>
      </c>
      <c r="AC135" s="136">
        <v>0</v>
      </c>
      <c r="AD135" s="136">
        <v>0</v>
      </c>
      <c r="AE135" s="136">
        <v>0</v>
      </c>
      <c r="AF135" s="136">
        <v>0</v>
      </c>
      <c r="AG135" s="136">
        <v>1</v>
      </c>
      <c r="AH135" s="136">
        <v>0</v>
      </c>
      <c r="AI135" s="136">
        <v>0</v>
      </c>
      <c r="AJ135" s="136">
        <v>0</v>
      </c>
      <c r="AK135" s="136">
        <v>0</v>
      </c>
      <c r="AL135" s="136">
        <v>0</v>
      </c>
      <c r="AM135" s="136">
        <v>0</v>
      </c>
      <c r="AN135" s="136">
        <v>0</v>
      </c>
      <c r="AO135" s="136">
        <v>0</v>
      </c>
      <c r="AP135" s="136">
        <v>1</v>
      </c>
    </row>
    <row r="136" spans="1:42" ht="15.6" x14ac:dyDescent="0.3">
      <c r="A136" s="161" t="s">
        <v>697</v>
      </c>
      <c r="B136" s="160">
        <v>0</v>
      </c>
      <c r="C136" s="136">
        <v>0</v>
      </c>
      <c r="D136" s="136">
        <v>0</v>
      </c>
      <c r="E136" s="136">
        <v>0</v>
      </c>
      <c r="F136" s="136">
        <v>0</v>
      </c>
      <c r="G136" s="136">
        <v>0</v>
      </c>
      <c r="H136" s="136">
        <v>0</v>
      </c>
      <c r="I136" s="136">
        <v>0</v>
      </c>
      <c r="J136" s="136">
        <v>0</v>
      </c>
      <c r="K136" s="136">
        <v>0</v>
      </c>
      <c r="L136" s="136">
        <v>0</v>
      </c>
      <c r="M136" s="136">
        <v>0</v>
      </c>
      <c r="N136" s="136">
        <v>0</v>
      </c>
      <c r="O136" s="136">
        <v>0</v>
      </c>
      <c r="P136" s="136">
        <v>0</v>
      </c>
      <c r="Q136" s="136">
        <v>0</v>
      </c>
      <c r="R136" s="136">
        <v>0</v>
      </c>
      <c r="S136" s="136">
        <v>0</v>
      </c>
      <c r="T136" s="136">
        <v>0</v>
      </c>
      <c r="U136" s="136">
        <v>0</v>
      </c>
      <c r="V136" s="136">
        <v>0</v>
      </c>
      <c r="W136" s="136">
        <v>0</v>
      </c>
      <c r="X136" s="136">
        <v>0</v>
      </c>
      <c r="Y136" s="136">
        <v>0</v>
      </c>
      <c r="Z136" s="136">
        <v>0</v>
      </c>
      <c r="AA136" s="136">
        <v>0</v>
      </c>
      <c r="AB136" s="136">
        <v>0</v>
      </c>
      <c r="AC136" s="136">
        <v>0</v>
      </c>
      <c r="AD136" s="136">
        <v>0</v>
      </c>
      <c r="AE136" s="136">
        <v>0</v>
      </c>
      <c r="AF136" s="136">
        <v>0</v>
      </c>
      <c r="AG136" s="136">
        <v>0</v>
      </c>
      <c r="AH136" s="136">
        <v>0</v>
      </c>
      <c r="AI136" s="136">
        <v>0</v>
      </c>
      <c r="AJ136" s="136">
        <v>0</v>
      </c>
      <c r="AK136" s="136">
        <v>0</v>
      </c>
      <c r="AL136" s="136">
        <v>0</v>
      </c>
      <c r="AM136" s="136">
        <v>0</v>
      </c>
      <c r="AN136" s="136">
        <v>0</v>
      </c>
      <c r="AO136" s="136">
        <v>0</v>
      </c>
      <c r="AP136" s="136">
        <v>0</v>
      </c>
    </row>
    <row r="137" spans="1:42" ht="15.6" x14ac:dyDescent="0.3">
      <c r="A137" s="161" t="s">
        <v>698</v>
      </c>
      <c r="B137" s="160">
        <v>0</v>
      </c>
      <c r="C137" s="136">
        <v>0</v>
      </c>
      <c r="D137" s="136">
        <v>0</v>
      </c>
      <c r="E137" s="136">
        <v>0</v>
      </c>
      <c r="F137" s="136">
        <v>0</v>
      </c>
      <c r="G137" s="136">
        <v>0</v>
      </c>
      <c r="H137" s="136">
        <v>0</v>
      </c>
      <c r="I137" s="136">
        <v>0</v>
      </c>
      <c r="J137" s="136">
        <v>0</v>
      </c>
      <c r="K137" s="136">
        <v>0</v>
      </c>
      <c r="L137" s="136">
        <v>0</v>
      </c>
      <c r="M137" s="136">
        <v>0</v>
      </c>
      <c r="N137" s="136">
        <v>0</v>
      </c>
      <c r="O137" s="136">
        <v>0</v>
      </c>
      <c r="P137" s="136">
        <v>0</v>
      </c>
      <c r="Q137" s="136">
        <v>0</v>
      </c>
      <c r="R137" s="136">
        <v>0</v>
      </c>
      <c r="S137" s="136">
        <v>0</v>
      </c>
      <c r="T137" s="136">
        <v>0</v>
      </c>
      <c r="U137" s="136">
        <v>0</v>
      </c>
      <c r="V137" s="136">
        <v>0</v>
      </c>
      <c r="W137" s="136">
        <v>0</v>
      </c>
      <c r="X137" s="136">
        <v>0</v>
      </c>
      <c r="Y137" s="136">
        <v>0</v>
      </c>
      <c r="Z137" s="136">
        <v>0</v>
      </c>
      <c r="AA137" s="136">
        <v>0</v>
      </c>
      <c r="AB137" s="136">
        <v>0</v>
      </c>
      <c r="AC137" s="136">
        <v>0</v>
      </c>
      <c r="AD137" s="136">
        <v>0</v>
      </c>
      <c r="AE137" s="136">
        <v>0</v>
      </c>
      <c r="AF137" s="136">
        <v>0</v>
      </c>
      <c r="AG137" s="136">
        <v>0</v>
      </c>
      <c r="AH137" s="136">
        <v>0</v>
      </c>
      <c r="AI137" s="136">
        <v>0</v>
      </c>
      <c r="AJ137" s="136">
        <v>0</v>
      </c>
      <c r="AK137" s="136">
        <v>0</v>
      </c>
      <c r="AL137" s="136">
        <v>0</v>
      </c>
      <c r="AM137" s="136">
        <v>0</v>
      </c>
      <c r="AN137" s="136">
        <v>0</v>
      </c>
      <c r="AO137" s="136">
        <v>0</v>
      </c>
      <c r="AP137" s="136">
        <v>0</v>
      </c>
    </row>
    <row r="138" spans="1:42" ht="15.6" x14ac:dyDescent="0.3">
      <c r="A138" s="161" t="s">
        <v>699</v>
      </c>
      <c r="B138" s="160">
        <v>0</v>
      </c>
      <c r="C138" s="136">
        <v>0</v>
      </c>
      <c r="D138" s="136">
        <v>0</v>
      </c>
      <c r="E138" s="136">
        <v>0</v>
      </c>
      <c r="F138" s="136">
        <v>0</v>
      </c>
      <c r="G138" s="136">
        <v>0</v>
      </c>
      <c r="H138" s="136">
        <v>0</v>
      </c>
      <c r="I138" s="136">
        <v>0</v>
      </c>
      <c r="J138" s="136">
        <v>0</v>
      </c>
      <c r="K138" s="136">
        <v>0</v>
      </c>
      <c r="L138" s="136">
        <v>0</v>
      </c>
      <c r="M138" s="136">
        <v>0</v>
      </c>
      <c r="N138" s="136">
        <v>0</v>
      </c>
      <c r="O138" s="136">
        <v>0</v>
      </c>
      <c r="P138" s="136">
        <v>0</v>
      </c>
      <c r="Q138" s="136">
        <v>0</v>
      </c>
      <c r="R138" s="136">
        <v>0</v>
      </c>
      <c r="S138" s="136">
        <v>0</v>
      </c>
      <c r="T138" s="136">
        <v>0</v>
      </c>
      <c r="U138" s="136">
        <v>0</v>
      </c>
      <c r="V138" s="136">
        <v>0</v>
      </c>
      <c r="W138" s="136">
        <v>0</v>
      </c>
      <c r="X138" s="136">
        <v>0</v>
      </c>
      <c r="Y138" s="136">
        <v>0</v>
      </c>
      <c r="Z138" s="136">
        <v>0</v>
      </c>
      <c r="AA138" s="136">
        <v>0</v>
      </c>
      <c r="AB138" s="136">
        <v>0</v>
      </c>
      <c r="AC138" s="136">
        <v>0</v>
      </c>
      <c r="AD138" s="136">
        <v>0</v>
      </c>
      <c r="AE138" s="136">
        <v>0</v>
      </c>
      <c r="AF138" s="136">
        <v>0</v>
      </c>
      <c r="AG138" s="136">
        <v>0</v>
      </c>
      <c r="AH138" s="136">
        <v>0</v>
      </c>
      <c r="AI138" s="136">
        <v>0</v>
      </c>
      <c r="AJ138" s="136">
        <v>0</v>
      </c>
      <c r="AK138" s="136">
        <v>0</v>
      </c>
      <c r="AL138" s="136">
        <v>0</v>
      </c>
      <c r="AM138" s="136">
        <v>0</v>
      </c>
      <c r="AN138" s="136">
        <v>0</v>
      </c>
      <c r="AO138" s="136">
        <v>0</v>
      </c>
      <c r="AP138" s="136">
        <v>0</v>
      </c>
    </row>
    <row r="139" spans="1:42" ht="15.6" x14ac:dyDescent="0.3">
      <c r="A139" s="161" t="s">
        <v>545</v>
      </c>
      <c r="B139" s="160">
        <v>0</v>
      </c>
      <c r="C139" s="136">
        <v>0</v>
      </c>
      <c r="D139" s="136">
        <v>0</v>
      </c>
      <c r="E139" s="136">
        <v>0</v>
      </c>
      <c r="F139" s="136">
        <v>0</v>
      </c>
      <c r="G139" s="136">
        <v>0</v>
      </c>
      <c r="H139" s="136">
        <v>0</v>
      </c>
      <c r="I139" s="136">
        <v>0</v>
      </c>
      <c r="J139" s="136">
        <v>0</v>
      </c>
      <c r="K139" s="136">
        <v>0</v>
      </c>
      <c r="L139" s="136">
        <v>0</v>
      </c>
      <c r="M139" s="136">
        <v>0</v>
      </c>
      <c r="N139" s="136">
        <v>0</v>
      </c>
      <c r="O139" s="136">
        <v>0</v>
      </c>
      <c r="P139" s="136">
        <v>0</v>
      </c>
      <c r="Q139" s="136">
        <v>0</v>
      </c>
      <c r="R139" s="136">
        <v>0</v>
      </c>
      <c r="S139" s="136">
        <v>0</v>
      </c>
      <c r="T139" s="136">
        <v>0</v>
      </c>
      <c r="U139" s="136">
        <v>0</v>
      </c>
      <c r="V139" s="136">
        <v>0</v>
      </c>
      <c r="W139" s="136">
        <v>0</v>
      </c>
      <c r="X139" s="136">
        <v>0</v>
      </c>
      <c r="Y139" s="136">
        <v>0</v>
      </c>
      <c r="Z139" s="136">
        <v>0</v>
      </c>
      <c r="AA139" s="136">
        <v>0</v>
      </c>
      <c r="AB139" s="136">
        <v>0</v>
      </c>
      <c r="AC139" s="136">
        <v>0</v>
      </c>
      <c r="AD139" s="136">
        <v>0</v>
      </c>
      <c r="AE139" s="136">
        <v>0</v>
      </c>
      <c r="AF139" s="136">
        <v>0</v>
      </c>
      <c r="AG139" s="136">
        <v>0</v>
      </c>
      <c r="AH139" s="136">
        <v>0</v>
      </c>
      <c r="AI139" s="136">
        <v>0</v>
      </c>
      <c r="AJ139" s="136">
        <v>0</v>
      </c>
      <c r="AK139" s="136">
        <v>0</v>
      </c>
      <c r="AL139" s="136">
        <v>0</v>
      </c>
      <c r="AM139" s="136">
        <v>0</v>
      </c>
      <c r="AN139" s="136">
        <v>0</v>
      </c>
      <c r="AO139" s="136">
        <v>0</v>
      </c>
      <c r="AP139" s="136">
        <v>0</v>
      </c>
    </row>
    <row r="140" spans="1:42" ht="15.6" x14ac:dyDescent="0.3">
      <c r="A140" s="161" t="s">
        <v>546</v>
      </c>
      <c r="B140" s="160">
        <v>5</v>
      </c>
      <c r="C140" s="136">
        <v>0</v>
      </c>
      <c r="D140" s="136">
        <v>0</v>
      </c>
      <c r="E140" s="136">
        <v>0</v>
      </c>
      <c r="F140" s="136">
        <v>0</v>
      </c>
      <c r="G140" s="136">
        <v>0</v>
      </c>
      <c r="H140" s="136">
        <v>0</v>
      </c>
      <c r="I140" s="136">
        <v>0</v>
      </c>
      <c r="J140" s="136">
        <v>0</v>
      </c>
      <c r="K140" s="136">
        <v>0</v>
      </c>
      <c r="L140" s="136">
        <v>0</v>
      </c>
      <c r="M140" s="136">
        <v>0</v>
      </c>
      <c r="N140" s="136">
        <v>0</v>
      </c>
      <c r="O140" s="136">
        <v>0</v>
      </c>
      <c r="P140" s="136">
        <v>0</v>
      </c>
      <c r="Q140" s="136">
        <v>0</v>
      </c>
      <c r="R140" s="136">
        <v>0</v>
      </c>
      <c r="S140" s="136">
        <v>2</v>
      </c>
      <c r="T140" s="136">
        <v>0</v>
      </c>
      <c r="U140" s="136">
        <v>0</v>
      </c>
      <c r="V140" s="136">
        <v>0</v>
      </c>
      <c r="W140" s="136">
        <v>0</v>
      </c>
      <c r="X140" s="136">
        <v>0</v>
      </c>
      <c r="Y140" s="136">
        <v>0</v>
      </c>
      <c r="Z140" s="136">
        <v>0</v>
      </c>
      <c r="AA140" s="136">
        <v>0</v>
      </c>
      <c r="AB140" s="136">
        <v>0</v>
      </c>
      <c r="AC140" s="136">
        <v>1</v>
      </c>
      <c r="AD140" s="136">
        <v>0</v>
      </c>
      <c r="AE140" s="136">
        <v>0</v>
      </c>
      <c r="AF140" s="136">
        <v>0</v>
      </c>
      <c r="AG140" s="136">
        <v>2</v>
      </c>
      <c r="AH140" s="136">
        <v>0</v>
      </c>
      <c r="AI140" s="136">
        <v>0</v>
      </c>
      <c r="AJ140" s="136">
        <v>0</v>
      </c>
      <c r="AK140" s="136">
        <v>0</v>
      </c>
      <c r="AL140" s="136">
        <v>0</v>
      </c>
      <c r="AM140" s="136">
        <v>0</v>
      </c>
      <c r="AN140" s="136">
        <v>0</v>
      </c>
      <c r="AO140" s="136">
        <v>0</v>
      </c>
      <c r="AP140" s="136">
        <v>0</v>
      </c>
    </row>
    <row r="141" spans="1:42" ht="15.6" x14ac:dyDescent="0.3">
      <c r="A141" s="161" t="s">
        <v>700</v>
      </c>
      <c r="B141" s="160">
        <v>0</v>
      </c>
      <c r="C141" s="136">
        <v>0</v>
      </c>
      <c r="D141" s="136">
        <v>0</v>
      </c>
      <c r="E141" s="136">
        <v>0</v>
      </c>
      <c r="F141" s="136">
        <v>0</v>
      </c>
      <c r="G141" s="136">
        <v>0</v>
      </c>
      <c r="H141" s="136">
        <v>0</v>
      </c>
      <c r="I141" s="136">
        <v>0</v>
      </c>
      <c r="J141" s="136">
        <v>0</v>
      </c>
      <c r="K141" s="136">
        <v>0</v>
      </c>
      <c r="L141" s="136">
        <v>0</v>
      </c>
      <c r="M141" s="136">
        <v>0</v>
      </c>
      <c r="N141" s="136">
        <v>0</v>
      </c>
      <c r="O141" s="136">
        <v>0</v>
      </c>
      <c r="P141" s="136">
        <v>0</v>
      </c>
      <c r="Q141" s="136">
        <v>0</v>
      </c>
      <c r="R141" s="136">
        <v>0</v>
      </c>
      <c r="S141" s="136">
        <v>0</v>
      </c>
      <c r="T141" s="136">
        <v>0</v>
      </c>
      <c r="U141" s="136">
        <v>0</v>
      </c>
      <c r="V141" s="136">
        <v>0</v>
      </c>
      <c r="W141" s="136">
        <v>0</v>
      </c>
      <c r="X141" s="136">
        <v>0</v>
      </c>
      <c r="Y141" s="136">
        <v>0</v>
      </c>
      <c r="Z141" s="136">
        <v>0</v>
      </c>
      <c r="AA141" s="136">
        <v>0</v>
      </c>
      <c r="AB141" s="136">
        <v>0</v>
      </c>
      <c r="AC141" s="136">
        <v>0</v>
      </c>
      <c r="AD141" s="136">
        <v>0</v>
      </c>
      <c r="AE141" s="136">
        <v>0</v>
      </c>
      <c r="AF141" s="136">
        <v>0</v>
      </c>
      <c r="AG141" s="136">
        <v>0</v>
      </c>
      <c r="AH141" s="136">
        <v>0</v>
      </c>
      <c r="AI141" s="136">
        <v>0</v>
      </c>
      <c r="AJ141" s="136">
        <v>0</v>
      </c>
      <c r="AK141" s="136">
        <v>0</v>
      </c>
      <c r="AL141" s="136">
        <v>0</v>
      </c>
      <c r="AM141" s="136">
        <v>0</v>
      </c>
      <c r="AN141" s="136">
        <v>0</v>
      </c>
      <c r="AO141" s="136">
        <v>0</v>
      </c>
      <c r="AP141" s="136">
        <v>0</v>
      </c>
    </row>
    <row r="142" spans="1:42" ht="15.6" x14ac:dyDescent="0.3">
      <c r="A142" s="161" t="s">
        <v>322</v>
      </c>
      <c r="B142" s="160">
        <v>21</v>
      </c>
      <c r="C142" s="136">
        <v>0</v>
      </c>
      <c r="D142" s="136">
        <v>0</v>
      </c>
      <c r="E142" s="136">
        <v>0</v>
      </c>
      <c r="F142" s="136">
        <v>0</v>
      </c>
      <c r="G142" s="136">
        <v>0</v>
      </c>
      <c r="H142" s="136">
        <v>1</v>
      </c>
      <c r="I142" s="136">
        <v>0</v>
      </c>
      <c r="J142" s="136">
        <v>0</v>
      </c>
      <c r="K142" s="136">
        <v>0</v>
      </c>
      <c r="L142" s="136">
        <v>0</v>
      </c>
      <c r="M142" s="136">
        <v>0</v>
      </c>
      <c r="N142" s="136">
        <v>0</v>
      </c>
      <c r="O142" s="136">
        <v>1</v>
      </c>
      <c r="P142" s="136">
        <v>0</v>
      </c>
      <c r="Q142" s="136">
        <v>0</v>
      </c>
      <c r="R142" s="136">
        <v>0</v>
      </c>
      <c r="S142" s="136">
        <v>8</v>
      </c>
      <c r="T142" s="136">
        <v>1</v>
      </c>
      <c r="U142" s="136">
        <v>1</v>
      </c>
      <c r="V142" s="136">
        <v>0</v>
      </c>
      <c r="W142" s="136">
        <v>0</v>
      </c>
      <c r="X142" s="136">
        <v>0</v>
      </c>
      <c r="Y142" s="136">
        <v>0</v>
      </c>
      <c r="Z142" s="136">
        <v>0</v>
      </c>
      <c r="AA142" s="136">
        <v>0</v>
      </c>
      <c r="AB142" s="136">
        <v>0</v>
      </c>
      <c r="AC142" s="136">
        <v>2</v>
      </c>
      <c r="AD142" s="136">
        <v>0</v>
      </c>
      <c r="AE142" s="136">
        <v>0</v>
      </c>
      <c r="AF142" s="136">
        <v>0</v>
      </c>
      <c r="AG142" s="136">
        <v>1</v>
      </c>
      <c r="AH142" s="136">
        <v>3</v>
      </c>
      <c r="AI142" s="136">
        <v>0</v>
      </c>
      <c r="AJ142" s="136">
        <v>1</v>
      </c>
      <c r="AK142" s="136">
        <v>0</v>
      </c>
      <c r="AL142" s="136">
        <v>0</v>
      </c>
      <c r="AM142" s="136">
        <v>1</v>
      </c>
      <c r="AN142" s="136">
        <v>0</v>
      </c>
      <c r="AO142" s="136">
        <v>0</v>
      </c>
      <c r="AP142" s="136">
        <v>1</v>
      </c>
    </row>
    <row r="143" spans="1:42" ht="15.6" x14ac:dyDescent="0.3">
      <c r="A143" s="161" t="s">
        <v>547</v>
      </c>
      <c r="B143" s="160">
        <v>5</v>
      </c>
      <c r="C143" s="136">
        <v>0</v>
      </c>
      <c r="D143" s="136">
        <v>0</v>
      </c>
      <c r="E143" s="136">
        <v>0</v>
      </c>
      <c r="F143" s="136">
        <v>0</v>
      </c>
      <c r="G143" s="136">
        <v>0</v>
      </c>
      <c r="H143" s="136">
        <v>0</v>
      </c>
      <c r="I143" s="136">
        <v>0</v>
      </c>
      <c r="J143" s="136">
        <v>0</v>
      </c>
      <c r="K143" s="136">
        <v>0</v>
      </c>
      <c r="L143" s="136">
        <v>0</v>
      </c>
      <c r="M143" s="136">
        <v>0</v>
      </c>
      <c r="N143" s="136">
        <v>0</v>
      </c>
      <c r="O143" s="136">
        <v>0</v>
      </c>
      <c r="P143" s="136">
        <v>0</v>
      </c>
      <c r="Q143" s="136">
        <v>0</v>
      </c>
      <c r="R143" s="136">
        <v>0</v>
      </c>
      <c r="S143" s="136">
        <v>3</v>
      </c>
      <c r="T143" s="136">
        <v>0</v>
      </c>
      <c r="U143" s="136">
        <v>0</v>
      </c>
      <c r="V143" s="136">
        <v>0</v>
      </c>
      <c r="W143" s="136">
        <v>0</v>
      </c>
      <c r="X143" s="136">
        <v>0</v>
      </c>
      <c r="Y143" s="136">
        <v>0</v>
      </c>
      <c r="Z143" s="136">
        <v>0</v>
      </c>
      <c r="AA143" s="136">
        <v>0</v>
      </c>
      <c r="AB143" s="136">
        <v>0</v>
      </c>
      <c r="AC143" s="136">
        <v>2</v>
      </c>
      <c r="AD143" s="136">
        <v>0</v>
      </c>
      <c r="AE143" s="136">
        <v>0</v>
      </c>
      <c r="AF143" s="136">
        <v>0</v>
      </c>
      <c r="AG143" s="136">
        <v>0</v>
      </c>
      <c r="AH143" s="136">
        <v>0</v>
      </c>
      <c r="AI143" s="136">
        <v>0</v>
      </c>
      <c r="AJ143" s="136">
        <v>0</v>
      </c>
      <c r="AK143" s="136">
        <v>0</v>
      </c>
      <c r="AL143" s="136">
        <v>0</v>
      </c>
      <c r="AM143" s="136">
        <v>0</v>
      </c>
      <c r="AN143" s="136">
        <v>0</v>
      </c>
      <c r="AO143" s="136">
        <v>0</v>
      </c>
      <c r="AP143" s="136">
        <v>0</v>
      </c>
    </row>
    <row r="144" spans="1:42" ht="15.6" x14ac:dyDescent="0.3">
      <c r="A144" s="161" t="s">
        <v>701</v>
      </c>
      <c r="B144" s="160">
        <v>0</v>
      </c>
      <c r="C144" s="136">
        <v>0</v>
      </c>
      <c r="D144" s="136">
        <v>0</v>
      </c>
      <c r="E144" s="136">
        <v>0</v>
      </c>
      <c r="F144" s="136">
        <v>0</v>
      </c>
      <c r="G144" s="136">
        <v>0</v>
      </c>
      <c r="H144" s="136">
        <v>0</v>
      </c>
      <c r="I144" s="136">
        <v>0</v>
      </c>
      <c r="J144" s="136">
        <v>0</v>
      </c>
      <c r="K144" s="136">
        <v>0</v>
      </c>
      <c r="L144" s="136">
        <v>0</v>
      </c>
      <c r="M144" s="136">
        <v>0</v>
      </c>
      <c r="N144" s="136">
        <v>0</v>
      </c>
      <c r="O144" s="136">
        <v>0</v>
      </c>
      <c r="P144" s="136">
        <v>0</v>
      </c>
      <c r="Q144" s="136">
        <v>0</v>
      </c>
      <c r="R144" s="136">
        <v>0</v>
      </c>
      <c r="S144" s="136">
        <v>0</v>
      </c>
      <c r="T144" s="136">
        <v>0</v>
      </c>
      <c r="U144" s="136">
        <v>0</v>
      </c>
      <c r="V144" s="136">
        <v>0</v>
      </c>
      <c r="W144" s="136">
        <v>0</v>
      </c>
      <c r="X144" s="136">
        <v>0</v>
      </c>
      <c r="Y144" s="136">
        <v>0</v>
      </c>
      <c r="Z144" s="136">
        <v>0</v>
      </c>
      <c r="AA144" s="136">
        <v>0</v>
      </c>
      <c r="AB144" s="136">
        <v>0</v>
      </c>
      <c r="AC144" s="136">
        <v>0</v>
      </c>
      <c r="AD144" s="136">
        <v>0</v>
      </c>
      <c r="AE144" s="136">
        <v>0</v>
      </c>
      <c r="AF144" s="136">
        <v>0</v>
      </c>
      <c r="AG144" s="136">
        <v>0</v>
      </c>
      <c r="AH144" s="136">
        <v>0</v>
      </c>
      <c r="AI144" s="136">
        <v>0</v>
      </c>
      <c r="AJ144" s="136">
        <v>0</v>
      </c>
      <c r="AK144" s="136">
        <v>0</v>
      </c>
      <c r="AL144" s="136">
        <v>0</v>
      </c>
      <c r="AM144" s="136">
        <v>0</v>
      </c>
      <c r="AN144" s="136">
        <v>0</v>
      </c>
      <c r="AO144" s="136">
        <v>0</v>
      </c>
      <c r="AP144" s="136">
        <v>0</v>
      </c>
    </row>
    <row r="145" spans="1:42" ht="15.6" x14ac:dyDescent="0.3">
      <c r="A145" s="161" t="s">
        <v>603</v>
      </c>
      <c r="B145" s="160">
        <v>2</v>
      </c>
      <c r="C145" s="136">
        <v>0</v>
      </c>
      <c r="D145" s="136">
        <v>0</v>
      </c>
      <c r="E145" s="136">
        <v>0</v>
      </c>
      <c r="F145" s="136">
        <v>0</v>
      </c>
      <c r="G145" s="136">
        <v>0</v>
      </c>
      <c r="H145" s="136">
        <v>0</v>
      </c>
      <c r="I145" s="136">
        <v>0</v>
      </c>
      <c r="J145" s="136">
        <v>0</v>
      </c>
      <c r="K145" s="136">
        <v>0</v>
      </c>
      <c r="L145" s="136">
        <v>0</v>
      </c>
      <c r="M145" s="136">
        <v>0</v>
      </c>
      <c r="N145" s="136">
        <v>0</v>
      </c>
      <c r="O145" s="136">
        <v>0</v>
      </c>
      <c r="P145" s="136">
        <v>0</v>
      </c>
      <c r="Q145" s="136">
        <v>0</v>
      </c>
      <c r="R145" s="136">
        <v>0</v>
      </c>
      <c r="S145" s="136">
        <v>2</v>
      </c>
      <c r="T145" s="136">
        <v>0</v>
      </c>
      <c r="U145" s="136">
        <v>0</v>
      </c>
      <c r="V145" s="136">
        <v>0</v>
      </c>
      <c r="W145" s="136">
        <v>0</v>
      </c>
      <c r="X145" s="136">
        <v>0</v>
      </c>
      <c r="Y145" s="136">
        <v>0</v>
      </c>
      <c r="Z145" s="136">
        <v>0</v>
      </c>
      <c r="AA145" s="136">
        <v>0</v>
      </c>
      <c r="AB145" s="136">
        <v>0</v>
      </c>
      <c r="AC145" s="136">
        <v>0</v>
      </c>
      <c r="AD145" s="136">
        <v>0</v>
      </c>
      <c r="AE145" s="136">
        <v>0</v>
      </c>
      <c r="AF145" s="136">
        <v>0</v>
      </c>
      <c r="AG145" s="136">
        <v>0</v>
      </c>
      <c r="AH145" s="136">
        <v>0</v>
      </c>
      <c r="AI145" s="136">
        <v>0</v>
      </c>
      <c r="AJ145" s="136">
        <v>0</v>
      </c>
      <c r="AK145" s="136">
        <v>0</v>
      </c>
      <c r="AL145" s="136">
        <v>0</v>
      </c>
      <c r="AM145" s="136">
        <v>0</v>
      </c>
      <c r="AN145" s="136">
        <v>0</v>
      </c>
      <c r="AO145" s="136">
        <v>0</v>
      </c>
      <c r="AP145" s="136">
        <v>0</v>
      </c>
    </row>
    <row r="146" spans="1:42" ht="15.6" x14ac:dyDescent="0.3">
      <c r="A146" s="161" t="s">
        <v>624</v>
      </c>
      <c r="B146" s="160">
        <v>0</v>
      </c>
      <c r="C146" s="136">
        <v>0</v>
      </c>
      <c r="D146" s="136">
        <v>0</v>
      </c>
      <c r="E146" s="136">
        <v>0</v>
      </c>
      <c r="F146" s="136">
        <v>0</v>
      </c>
      <c r="G146" s="136">
        <v>0</v>
      </c>
      <c r="H146" s="136">
        <v>0</v>
      </c>
      <c r="I146" s="136">
        <v>0</v>
      </c>
      <c r="J146" s="136">
        <v>0</v>
      </c>
      <c r="K146" s="136">
        <v>0</v>
      </c>
      <c r="L146" s="136">
        <v>0</v>
      </c>
      <c r="M146" s="136">
        <v>0</v>
      </c>
      <c r="N146" s="136">
        <v>0</v>
      </c>
      <c r="O146" s="136">
        <v>0</v>
      </c>
      <c r="P146" s="136">
        <v>0</v>
      </c>
      <c r="Q146" s="136">
        <v>0</v>
      </c>
      <c r="R146" s="136">
        <v>0</v>
      </c>
      <c r="S146" s="136">
        <v>0</v>
      </c>
      <c r="T146" s="136">
        <v>0</v>
      </c>
      <c r="U146" s="136">
        <v>0</v>
      </c>
      <c r="V146" s="136">
        <v>0</v>
      </c>
      <c r="W146" s="136">
        <v>0</v>
      </c>
      <c r="X146" s="136">
        <v>0</v>
      </c>
      <c r="Y146" s="136">
        <v>0</v>
      </c>
      <c r="Z146" s="136">
        <v>0</v>
      </c>
      <c r="AA146" s="136">
        <v>0</v>
      </c>
      <c r="AB146" s="136">
        <v>0</v>
      </c>
      <c r="AC146" s="136">
        <v>0</v>
      </c>
      <c r="AD146" s="136">
        <v>0</v>
      </c>
      <c r="AE146" s="136">
        <v>0</v>
      </c>
      <c r="AF146" s="136">
        <v>0</v>
      </c>
      <c r="AG146" s="136">
        <v>0</v>
      </c>
      <c r="AH146" s="136">
        <v>0</v>
      </c>
      <c r="AI146" s="136">
        <v>0</v>
      </c>
      <c r="AJ146" s="136">
        <v>0</v>
      </c>
      <c r="AK146" s="136">
        <v>0</v>
      </c>
      <c r="AL146" s="136">
        <v>0</v>
      </c>
      <c r="AM146" s="136">
        <v>0</v>
      </c>
      <c r="AN146" s="136">
        <v>0</v>
      </c>
      <c r="AO146" s="136">
        <v>0</v>
      </c>
      <c r="AP146" s="136">
        <v>0</v>
      </c>
    </row>
    <row r="147" spans="1:42" ht="15.6" x14ac:dyDescent="0.3">
      <c r="A147" s="161" t="s">
        <v>702</v>
      </c>
      <c r="B147" s="160">
        <v>0</v>
      </c>
      <c r="C147" s="136">
        <v>0</v>
      </c>
      <c r="D147" s="136">
        <v>0</v>
      </c>
      <c r="E147" s="136">
        <v>0</v>
      </c>
      <c r="F147" s="136">
        <v>0</v>
      </c>
      <c r="G147" s="136">
        <v>0</v>
      </c>
      <c r="H147" s="136">
        <v>0</v>
      </c>
      <c r="I147" s="136">
        <v>0</v>
      </c>
      <c r="J147" s="136">
        <v>0</v>
      </c>
      <c r="K147" s="136">
        <v>0</v>
      </c>
      <c r="L147" s="136">
        <v>0</v>
      </c>
      <c r="M147" s="136">
        <v>0</v>
      </c>
      <c r="N147" s="136">
        <v>0</v>
      </c>
      <c r="O147" s="136">
        <v>0</v>
      </c>
      <c r="P147" s="136">
        <v>0</v>
      </c>
      <c r="Q147" s="136">
        <v>0</v>
      </c>
      <c r="R147" s="136">
        <v>0</v>
      </c>
      <c r="S147" s="136">
        <v>0</v>
      </c>
      <c r="T147" s="136">
        <v>0</v>
      </c>
      <c r="U147" s="136">
        <v>0</v>
      </c>
      <c r="V147" s="136">
        <v>0</v>
      </c>
      <c r="W147" s="136">
        <v>0</v>
      </c>
      <c r="X147" s="136">
        <v>0</v>
      </c>
      <c r="Y147" s="136">
        <v>0</v>
      </c>
      <c r="Z147" s="136">
        <v>0</v>
      </c>
      <c r="AA147" s="136">
        <v>0</v>
      </c>
      <c r="AB147" s="136">
        <v>0</v>
      </c>
      <c r="AC147" s="136">
        <v>0</v>
      </c>
      <c r="AD147" s="136">
        <v>0</v>
      </c>
      <c r="AE147" s="136">
        <v>0</v>
      </c>
      <c r="AF147" s="136">
        <v>0</v>
      </c>
      <c r="AG147" s="136">
        <v>0</v>
      </c>
      <c r="AH147" s="136">
        <v>0</v>
      </c>
      <c r="AI147" s="136">
        <v>0</v>
      </c>
      <c r="AJ147" s="136">
        <v>0</v>
      </c>
      <c r="AK147" s="136">
        <v>0</v>
      </c>
      <c r="AL147" s="136">
        <v>0</v>
      </c>
      <c r="AM147" s="136">
        <v>0</v>
      </c>
      <c r="AN147" s="136">
        <v>0</v>
      </c>
      <c r="AO147" s="136">
        <v>0</v>
      </c>
      <c r="AP147" s="136">
        <v>0</v>
      </c>
    </row>
    <row r="148" spans="1:42" ht="15.6" x14ac:dyDescent="0.3">
      <c r="A148" s="161" t="s">
        <v>703</v>
      </c>
      <c r="B148" s="160">
        <v>0</v>
      </c>
      <c r="C148" s="136">
        <v>0</v>
      </c>
      <c r="D148" s="136">
        <v>0</v>
      </c>
      <c r="E148" s="136">
        <v>0</v>
      </c>
      <c r="F148" s="136">
        <v>0</v>
      </c>
      <c r="G148" s="136">
        <v>0</v>
      </c>
      <c r="H148" s="136">
        <v>0</v>
      </c>
      <c r="I148" s="136">
        <v>0</v>
      </c>
      <c r="J148" s="136">
        <v>0</v>
      </c>
      <c r="K148" s="136">
        <v>0</v>
      </c>
      <c r="L148" s="136">
        <v>0</v>
      </c>
      <c r="M148" s="136">
        <v>0</v>
      </c>
      <c r="N148" s="136">
        <v>0</v>
      </c>
      <c r="O148" s="136">
        <v>0</v>
      </c>
      <c r="P148" s="136">
        <v>0</v>
      </c>
      <c r="Q148" s="136">
        <v>0</v>
      </c>
      <c r="R148" s="136">
        <v>0</v>
      </c>
      <c r="S148" s="136">
        <v>0</v>
      </c>
      <c r="T148" s="136">
        <v>0</v>
      </c>
      <c r="U148" s="136">
        <v>0</v>
      </c>
      <c r="V148" s="136">
        <v>0</v>
      </c>
      <c r="W148" s="136">
        <v>0</v>
      </c>
      <c r="X148" s="136">
        <v>0</v>
      </c>
      <c r="Y148" s="136">
        <v>0</v>
      </c>
      <c r="Z148" s="136">
        <v>0</v>
      </c>
      <c r="AA148" s="136">
        <v>0</v>
      </c>
      <c r="AB148" s="136">
        <v>0</v>
      </c>
      <c r="AC148" s="136">
        <v>0</v>
      </c>
      <c r="AD148" s="136">
        <v>0</v>
      </c>
      <c r="AE148" s="136">
        <v>0</v>
      </c>
      <c r="AF148" s="136">
        <v>0</v>
      </c>
      <c r="AG148" s="136">
        <v>0</v>
      </c>
      <c r="AH148" s="136">
        <v>0</v>
      </c>
      <c r="AI148" s="136">
        <v>0</v>
      </c>
      <c r="AJ148" s="136">
        <v>0</v>
      </c>
      <c r="AK148" s="136">
        <v>0</v>
      </c>
      <c r="AL148" s="136">
        <v>0</v>
      </c>
      <c r="AM148" s="136">
        <v>0</v>
      </c>
      <c r="AN148" s="136">
        <v>0</v>
      </c>
      <c r="AO148" s="136">
        <v>0</v>
      </c>
      <c r="AP148" s="136">
        <v>0</v>
      </c>
    </row>
    <row r="149" spans="1:42" ht="15.6" x14ac:dyDescent="0.3">
      <c r="A149" s="161" t="s">
        <v>308</v>
      </c>
      <c r="B149" s="160">
        <v>32</v>
      </c>
      <c r="C149" s="136">
        <v>0</v>
      </c>
      <c r="D149" s="136">
        <v>0</v>
      </c>
      <c r="E149" s="136">
        <v>0</v>
      </c>
      <c r="F149" s="136">
        <v>0</v>
      </c>
      <c r="G149" s="136">
        <v>0</v>
      </c>
      <c r="H149" s="136">
        <v>5</v>
      </c>
      <c r="I149" s="136">
        <v>0</v>
      </c>
      <c r="J149" s="136">
        <v>1</v>
      </c>
      <c r="K149" s="136">
        <v>0</v>
      </c>
      <c r="L149" s="136">
        <v>0</v>
      </c>
      <c r="M149" s="136">
        <v>0</v>
      </c>
      <c r="N149" s="136">
        <v>0</v>
      </c>
      <c r="O149" s="136">
        <v>0</v>
      </c>
      <c r="P149" s="136">
        <v>0</v>
      </c>
      <c r="Q149" s="136">
        <v>3</v>
      </c>
      <c r="R149" s="136">
        <v>0</v>
      </c>
      <c r="S149" s="136">
        <v>8</v>
      </c>
      <c r="T149" s="136">
        <v>1</v>
      </c>
      <c r="U149" s="136">
        <v>0</v>
      </c>
      <c r="V149" s="136">
        <v>0</v>
      </c>
      <c r="W149" s="136">
        <v>0</v>
      </c>
      <c r="X149" s="136">
        <v>0</v>
      </c>
      <c r="Y149" s="136">
        <v>0</v>
      </c>
      <c r="Z149" s="136">
        <v>0</v>
      </c>
      <c r="AA149" s="136">
        <v>0</v>
      </c>
      <c r="AB149" s="136">
        <v>0</v>
      </c>
      <c r="AC149" s="136">
        <v>2</v>
      </c>
      <c r="AD149" s="136">
        <v>0</v>
      </c>
      <c r="AE149" s="136">
        <v>0</v>
      </c>
      <c r="AF149" s="136">
        <v>0</v>
      </c>
      <c r="AG149" s="136">
        <v>6</v>
      </c>
      <c r="AH149" s="136">
        <v>0</v>
      </c>
      <c r="AI149" s="136">
        <v>0</v>
      </c>
      <c r="AJ149" s="136">
        <v>2</v>
      </c>
      <c r="AK149" s="136">
        <v>0</v>
      </c>
      <c r="AL149" s="136">
        <v>0</v>
      </c>
      <c r="AM149" s="136">
        <v>2</v>
      </c>
      <c r="AN149" s="136">
        <v>0</v>
      </c>
      <c r="AO149" s="136">
        <v>0</v>
      </c>
      <c r="AP149" s="136">
        <v>2</v>
      </c>
    </row>
    <row r="150" spans="1:42" ht="15.6" x14ac:dyDescent="0.3">
      <c r="A150" s="161" t="s">
        <v>705</v>
      </c>
      <c r="B150" s="160">
        <v>21</v>
      </c>
      <c r="C150" s="136">
        <v>0</v>
      </c>
      <c r="D150" s="136">
        <v>0</v>
      </c>
      <c r="E150" s="136">
        <v>0</v>
      </c>
      <c r="F150" s="136">
        <v>3</v>
      </c>
      <c r="G150" s="136">
        <v>0</v>
      </c>
      <c r="H150" s="136">
        <v>0</v>
      </c>
      <c r="I150" s="136">
        <v>0</v>
      </c>
      <c r="J150" s="136">
        <v>1</v>
      </c>
      <c r="K150" s="136">
        <v>0</v>
      </c>
      <c r="L150" s="136">
        <v>0</v>
      </c>
      <c r="M150" s="136">
        <v>0</v>
      </c>
      <c r="N150" s="136">
        <v>0</v>
      </c>
      <c r="O150" s="136">
        <v>0</v>
      </c>
      <c r="P150" s="136">
        <v>0</v>
      </c>
      <c r="Q150" s="136">
        <v>0</v>
      </c>
      <c r="R150" s="136">
        <v>0</v>
      </c>
      <c r="S150" s="136">
        <v>7</v>
      </c>
      <c r="T150" s="136">
        <v>0</v>
      </c>
      <c r="U150" s="136">
        <v>0</v>
      </c>
      <c r="V150" s="136">
        <v>0</v>
      </c>
      <c r="W150" s="136">
        <v>0</v>
      </c>
      <c r="X150" s="136">
        <v>0</v>
      </c>
      <c r="Y150" s="136">
        <v>0</v>
      </c>
      <c r="Z150" s="136">
        <v>0</v>
      </c>
      <c r="AA150" s="136">
        <v>0</v>
      </c>
      <c r="AB150" s="136">
        <v>0</v>
      </c>
      <c r="AC150" s="136">
        <v>2</v>
      </c>
      <c r="AD150" s="136">
        <v>0</v>
      </c>
      <c r="AE150" s="136">
        <v>0</v>
      </c>
      <c r="AF150" s="136">
        <v>0</v>
      </c>
      <c r="AG150" s="136">
        <v>2</v>
      </c>
      <c r="AH150" s="136">
        <v>1</v>
      </c>
      <c r="AI150" s="136">
        <v>0</v>
      </c>
      <c r="AJ150" s="136">
        <v>0</v>
      </c>
      <c r="AK150" s="136">
        <v>0</v>
      </c>
      <c r="AL150" s="136">
        <v>0</v>
      </c>
      <c r="AM150" s="136">
        <v>2</v>
      </c>
      <c r="AN150" s="136">
        <v>1</v>
      </c>
      <c r="AO150" s="136">
        <v>1</v>
      </c>
      <c r="AP150" s="136">
        <v>1</v>
      </c>
    </row>
    <row r="151" spans="1:42" ht="15.6" x14ac:dyDescent="0.3">
      <c r="A151" s="162" t="s">
        <v>706</v>
      </c>
      <c r="B151" s="160">
        <v>0</v>
      </c>
      <c r="C151" s="136">
        <v>0</v>
      </c>
      <c r="D151" s="136">
        <v>0</v>
      </c>
      <c r="E151" s="136">
        <v>0</v>
      </c>
      <c r="F151" s="136">
        <v>0</v>
      </c>
      <c r="G151" s="136">
        <v>0</v>
      </c>
      <c r="H151" s="136">
        <v>0</v>
      </c>
      <c r="I151" s="136">
        <v>0</v>
      </c>
      <c r="J151" s="136">
        <v>0</v>
      </c>
      <c r="K151" s="136">
        <v>0</v>
      </c>
      <c r="L151" s="136">
        <v>0</v>
      </c>
      <c r="M151" s="136">
        <v>0</v>
      </c>
      <c r="N151" s="136">
        <v>0</v>
      </c>
      <c r="O151" s="136">
        <v>0</v>
      </c>
      <c r="P151" s="136">
        <v>0</v>
      </c>
      <c r="Q151" s="136">
        <v>0</v>
      </c>
      <c r="R151" s="136">
        <v>0</v>
      </c>
      <c r="S151" s="136">
        <v>0</v>
      </c>
      <c r="T151" s="136">
        <v>0</v>
      </c>
      <c r="U151" s="136">
        <v>0</v>
      </c>
      <c r="V151" s="136">
        <v>0</v>
      </c>
      <c r="W151" s="136">
        <v>0</v>
      </c>
      <c r="X151" s="136">
        <v>0</v>
      </c>
      <c r="Y151" s="136">
        <v>0</v>
      </c>
      <c r="Z151" s="136">
        <v>0</v>
      </c>
      <c r="AA151" s="136">
        <v>0</v>
      </c>
      <c r="AB151" s="136">
        <v>0</v>
      </c>
      <c r="AC151" s="136">
        <v>0</v>
      </c>
      <c r="AD151" s="136">
        <v>0</v>
      </c>
      <c r="AE151" s="136">
        <v>0</v>
      </c>
      <c r="AF151" s="136">
        <v>0</v>
      </c>
      <c r="AG151" s="136">
        <v>0</v>
      </c>
      <c r="AH151" s="136">
        <v>0</v>
      </c>
      <c r="AI151" s="136">
        <v>0</v>
      </c>
      <c r="AJ151" s="136">
        <v>0</v>
      </c>
      <c r="AK151" s="136">
        <v>0</v>
      </c>
      <c r="AL151" s="136">
        <v>0</v>
      </c>
      <c r="AM151" s="136">
        <v>0</v>
      </c>
      <c r="AN151" s="136">
        <v>0</v>
      </c>
      <c r="AO151" s="136">
        <v>0</v>
      </c>
      <c r="AP151" s="136">
        <v>0</v>
      </c>
    </row>
    <row r="152" spans="1:42" ht="15.6" x14ac:dyDescent="0.3">
      <c r="A152" s="161" t="s">
        <v>548</v>
      </c>
      <c r="B152" s="160">
        <v>4</v>
      </c>
      <c r="C152" s="136">
        <v>0</v>
      </c>
      <c r="D152" s="136">
        <v>0</v>
      </c>
      <c r="E152" s="136">
        <v>0</v>
      </c>
      <c r="F152" s="136">
        <v>0</v>
      </c>
      <c r="G152" s="136">
        <v>0</v>
      </c>
      <c r="H152" s="136">
        <v>0</v>
      </c>
      <c r="I152" s="136">
        <v>0</v>
      </c>
      <c r="J152" s="136">
        <v>0</v>
      </c>
      <c r="K152" s="136">
        <v>0</v>
      </c>
      <c r="L152" s="136">
        <v>0</v>
      </c>
      <c r="M152" s="136">
        <v>0</v>
      </c>
      <c r="N152" s="136">
        <v>0</v>
      </c>
      <c r="O152" s="136">
        <v>0</v>
      </c>
      <c r="P152" s="136">
        <v>0</v>
      </c>
      <c r="Q152" s="136">
        <v>0</v>
      </c>
      <c r="R152" s="136">
        <v>0</v>
      </c>
      <c r="S152" s="136">
        <v>4</v>
      </c>
      <c r="T152" s="136">
        <v>0</v>
      </c>
      <c r="U152" s="136">
        <v>0</v>
      </c>
      <c r="V152" s="136">
        <v>0</v>
      </c>
      <c r="W152" s="136">
        <v>0</v>
      </c>
      <c r="X152" s="136">
        <v>0</v>
      </c>
      <c r="Y152" s="136">
        <v>0</v>
      </c>
      <c r="Z152" s="136">
        <v>0</v>
      </c>
      <c r="AA152" s="136">
        <v>0</v>
      </c>
      <c r="AB152" s="136">
        <v>0</v>
      </c>
      <c r="AC152" s="136">
        <v>0</v>
      </c>
      <c r="AD152" s="136">
        <v>0</v>
      </c>
      <c r="AE152" s="136">
        <v>0</v>
      </c>
      <c r="AF152" s="136">
        <v>0</v>
      </c>
      <c r="AG152" s="136">
        <v>0</v>
      </c>
      <c r="AH152" s="136">
        <v>0</v>
      </c>
      <c r="AI152" s="136">
        <v>0</v>
      </c>
      <c r="AJ152" s="136">
        <v>0</v>
      </c>
      <c r="AK152" s="136">
        <v>0</v>
      </c>
      <c r="AL152" s="136">
        <v>0</v>
      </c>
      <c r="AM152" s="136">
        <v>0</v>
      </c>
      <c r="AN152" s="136">
        <v>0</v>
      </c>
      <c r="AO152" s="136">
        <v>0</v>
      </c>
      <c r="AP152" s="136">
        <v>0</v>
      </c>
    </row>
    <row r="153" spans="1:42" ht="15.6" x14ac:dyDescent="0.3">
      <c r="A153" s="161" t="s">
        <v>707</v>
      </c>
      <c r="B153" s="160">
        <v>0</v>
      </c>
      <c r="C153" s="136">
        <v>0</v>
      </c>
      <c r="D153" s="136">
        <v>0</v>
      </c>
      <c r="E153" s="136">
        <v>0</v>
      </c>
      <c r="F153" s="136">
        <v>0</v>
      </c>
      <c r="G153" s="136">
        <v>0</v>
      </c>
      <c r="H153" s="136">
        <v>0</v>
      </c>
      <c r="I153" s="136">
        <v>0</v>
      </c>
      <c r="J153" s="136">
        <v>0</v>
      </c>
      <c r="K153" s="136">
        <v>0</v>
      </c>
      <c r="L153" s="136">
        <v>0</v>
      </c>
      <c r="M153" s="136">
        <v>0</v>
      </c>
      <c r="N153" s="136">
        <v>0</v>
      </c>
      <c r="O153" s="136">
        <v>0</v>
      </c>
      <c r="P153" s="136">
        <v>0</v>
      </c>
      <c r="Q153" s="136">
        <v>0</v>
      </c>
      <c r="R153" s="136">
        <v>0</v>
      </c>
      <c r="S153" s="136">
        <v>0</v>
      </c>
      <c r="T153" s="136">
        <v>0</v>
      </c>
      <c r="U153" s="136">
        <v>0</v>
      </c>
      <c r="V153" s="136">
        <v>0</v>
      </c>
      <c r="W153" s="136">
        <v>0</v>
      </c>
      <c r="X153" s="136">
        <v>0</v>
      </c>
      <c r="Y153" s="136">
        <v>0</v>
      </c>
      <c r="Z153" s="136">
        <v>0</v>
      </c>
      <c r="AA153" s="136">
        <v>0</v>
      </c>
      <c r="AB153" s="136">
        <v>0</v>
      </c>
      <c r="AC153" s="136">
        <v>0</v>
      </c>
      <c r="AD153" s="136">
        <v>0</v>
      </c>
      <c r="AE153" s="136">
        <v>0</v>
      </c>
      <c r="AF153" s="136">
        <v>0</v>
      </c>
      <c r="AG153" s="136">
        <v>0</v>
      </c>
      <c r="AH153" s="136">
        <v>0</v>
      </c>
      <c r="AI153" s="136">
        <v>0</v>
      </c>
      <c r="AJ153" s="136">
        <v>0</v>
      </c>
      <c r="AK153" s="136">
        <v>0</v>
      </c>
      <c r="AL153" s="136">
        <v>0</v>
      </c>
      <c r="AM153" s="136">
        <v>0</v>
      </c>
      <c r="AN153" s="136">
        <v>0</v>
      </c>
      <c r="AO153" s="136">
        <v>0</v>
      </c>
      <c r="AP153" s="136">
        <v>0</v>
      </c>
    </row>
    <row r="154" spans="1:42" ht="15.6" x14ac:dyDescent="0.3">
      <c r="A154" s="161" t="s">
        <v>525</v>
      </c>
      <c r="B154" s="160">
        <v>0</v>
      </c>
      <c r="C154" s="136">
        <v>0</v>
      </c>
      <c r="D154" s="136">
        <v>0</v>
      </c>
      <c r="E154" s="136">
        <v>0</v>
      </c>
      <c r="F154" s="136">
        <v>0</v>
      </c>
      <c r="G154" s="136">
        <v>0</v>
      </c>
      <c r="H154" s="136">
        <v>0</v>
      </c>
      <c r="I154" s="136">
        <v>0</v>
      </c>
      <c r="J154" s="136">
        <v>0</v>
      </c>
      <c r="K154" s="136">
        <v>0</v>
      </c>
      <c r="L154" s="136">
        <v>0</v>
      </c>
      <c r="M154" s="136">
        <v>0</v>
      </c>
      <c r="N154" s="136">
        <v>0</v>
      </c>
      <c r="O154" s="136">
        <v>0</v>
      </c>
      <c r="P154" s="136">
        <v>0</v>
      </c>
      <c r="Q154" s="136">
        <v>0</v>
      </c>
      <c r="R154" s="136">
        <v>0</v>
      </c>
      <c r="S154" s="136">
        <v>0</v>
      </c>
      <c r="T154" s="136">
        <v>0</v>
      </c>
      <c r="U154" s="136">
        <v>0</v>
      </c>
      <c r="V154" s="136">
        <v>0</v>
      </c>
      <c r="W154" s="136">
        <v>0</v>
      </c>
      <c r="X154" s="136">
        <v>0</v>
      </c>
      <c r="Y154" s="136">
        <v>0</v>
      </c>
      <c r="Z154" s="136">
        <v>0</v>
      </c>
      <c r="AA154" s="136">
        <v>0</v>
      </c>
      <c r="AB154" s="136">
        <v>0</v>
      </c>
      <c r="AC154" s="136">
        <v>0</v>
      </c>
      <c r="AD154" s="136">
        <v>0</v>
      </c>
      <c r="AE154" s="136">
        <v>0</v>
      </c>
      <c r="AF154" s="136">
        <v>0</v>
      </c>
      <c r="AG154" s="136">
        <v>0</v>
      </c>
      <c r="AH154" s="136">
        <v>0</v>
      </c>
      <c r="AI154" s="136">
        <v>0</v>
      </c>
      <c r="AJ154" s="136">
        <v>0</v>
      </c>
      <c r="AK154" s="136">
        <v>0</v>
      </c>
      <c r="AL154" s="136">
        <v>0</v>
      </c>
      <c r="AM154" s="136">
        <v>0</v>
      </c>
      <c r="AN154" s="136">
        <v>0</v>
      </c>
      <c r="AO154" s="136">
        <v>0</v>
      </c>
      <c r="AP154" s="136">
        <v>0</v>
      </c>
    </row>
    <row r="155" spans="1:42" ht="15.6" x14ac:dyDescent="0.3">
      <c r="A155" s="161" t="s">
        <v>615</v>
      </c>
      <c r="B155" s="160">
        <v>5</v>
      </c>
      <c r="C155" s="136">
        <v>0</v>
      </c>
      <c r="D155" s="136">
        <v>0</v>
      </c>
      <c r="E155" s="136">
        <v>0</v>
      </c>
      <c r="F155" s="136">
        <v>0</v>
      </c>
      <c r="G155" s="136">
        <v>0</v>
      </c>
      <c r="H155" s="136">
        <v>0</v>
      </c>
      <c r="I155" s="136">
        <v>0</v>
      </c>
      <c r="J155" s="136">
        <v>0</v>
      </c>
      <c r="K155" s="136">
        <v>0</v>
      </c>
      <c r="L155" s="136">
        <v>0</v>
      </c>
      <c r="M155" s="136">
        <v>0</v>
      </c>
      <c r="N155" s="136">
        <v>0</v>
      </c>
      <c r="O155" s="136">
        <v>0</v>
      </c>
      <c r="P155" s="136">
        <v>0</v>
      </c>
      <c r="Q155" s="136">
        <v>0</v>
      </c>
      <c r="R155" s="136">
        <v>0</v>
      </c>
      <c r="S155" s="136">
        <v>2</v>
      </c>
      <c r="T155" s="136">
        <v>0</v>
      </c>
      <c r="U155" s="136">
        <v>0</v>
      </c>
      <c r="V155" s="136">
        <v>0</v>
      </c>
      <c r="W155" s="136">
        <v>0</v>
      </c>
      <c r="X155" s="136">
        <v>0</v>
      </c>
      <c r="Y155" s="136">
        <v>0</v>
      </c>
      <c r="Z155" s="136">
        <v>0</v>
      </c>
      <c r="AA155" s="136">
        <v>0</v>
      </c>
      <c r="AB155" s="136">
        <v>0</v>
      </c>
      <c r="AC155" s="136">
        <v>1</v>
      </c>
      <c r="AD155" s="136">
        <v>0</v>
      </c>
      <c r="AE155" s="136">
        <v>0</v>
      </c>
      <c r="AF155" s="136">
        <v>0</v>
      </c>
      <c r="AG155" s="136">
        <v>1</v>
      </c>
      <c r="AH155" s="136">
        <v>0</v>
      </c>
      <c r="AI155" s="136">
        <v>0</v>
      </c>
      <c r="AJ155" s="136">
        <v>0</v>
      </c>
      <c r="AK155" s="136">
        <v>0</v>
      </c>
      <c r="AL155" s="136">
        <v>0</v>
      </c>
      <c r="AM155" s="136">
        <v>0</v>
      </c>
      <c r="AN155" s="136">
        <v>0</v>
      </c>
      <c r="AO155" s="136">
        <v>1</v>
      </c>
      <c r="AP155" s="136">
        <v>0</v>
      </c>
    </row>
    <row r="156" spans="1:42" ht="15.6" x14ac:dyDescent="0.3">
      <c r="A156" s="161" t="s">
        <v>708</v>
      </c>
      <c r="B156" s="160">
        <v>0</v>
      </c>
      <c r="C156" s="136">
        <v>0</v>
      </c>
      <c r="D156" s="136">
        <v>0</v>
      </c>
      <c r="E156" s="136">
        <v>0</v>
      </c>
      <c r="F156" s="136">
        <v>0</v>
      </c>
      <c r="G156" s="136">
        <v>0</v>
      </c>
      <c r="H156" s="136">
        <v>0</v>
      </c>
      <c r="I156" s="136">
        <v>0</v>
      </c>
      <c r="J156" s="136">
        <v>0</v>
      </c>
      <c r="K156" s="136">
        <v>0</v>
      </c>
      <c r="L156" s="136">
        <v>0</v>
      </c>
      <c r="M156" s="136">
        <v>0</v>
      </c>
      <c r="N156" s="136">
        <v>0</v>
      </c>
      <c r="O156" s="136">
        <v>0</v>
      </c>
      <c r="P156" s="136">
        <v>0</v>
      </c>
      <c r="Q156" s="136">
        <v>0</v>
      </c>
      <c r="R156" s="136">
        <v>0</v>
      </c>
      <c r="S156" s="136">
        <v>0</v>
      </c>
      <c r="T156" s="136">
        <v>0</v>
      </c>
      <c r="U156" s="136">
        <v>0</v>
      </c>
      <c r="V156" s="136">
        <v>0</v>
      </c>
      <c r="W156" s="136">
        <v>0</v>
      </c>
      <c r="X156" s="136">
        <v>0</v>
      </c>
      <c r="Y156" s="136">
        <v>0</v>
      </c>
      <c r="Z156" s="136">
        <v>0</v>
      </c>
      <c r="AA156" s="136">
        <v>0</v>
      </c>
      <c r="AB156" s="136">
        <v>0</v>
      </c>
      <c r="AC156" s="136">
        <v>0</v>
      </c>
      <c r="AD156" s="136">
        <v>0</v>
      </c>
      <c r="AE156" s="136">
        <v>0</v>
      </c>
      <c r="AF156" s="136">
        <v>0</v>
      </c>
      <c r="AG156" s="136">
        <v>0</v>
      </c>
      <c r="AH156" s="136">
        <v>0</v>
      </c>
      <c r="AI156" s="136">
        <v>0</v>
      </c>
      <c r="AJ156" s="136">
        <v>0</v>
      </c>
      <c r="AK156" s="136">
        <v>0</v>
      </c>
      <c r="AL156" s="136">
        <v>0</v>
      </c>
      <c r="AM156" s="136">
        <v>0</v>
      </c>
      <c r="AN156" s="136">
        <v>0</v>
      </c>
      <c r="AO156" s="136">
        <v>0</v>
      </c>
      <c r="AP156" s="136">
        <v>0</v>
      </c>
    </row>
    <row r="157" spans="1:42" ht="15.6" x14ac:dyDescent="0.3">
      <c r="A157" s="161" t="s">
        <v>709</v>
      </c>
      <c r="B157" s="160">
        <v>0</v>
      </c>
      <c r="C157" s="136">
        <v>0</v>
      </c>
      <c r="D157" s="136">
        <v>0</v>
      </c>
      <c r="E157" s="136">
        <v>0</v>
      </c>
      <c r="F157" s="136">
        <v>0</v>
      </c>
      <c r="G157" s="136">
        <v>0</v>
      </c>
      <c r="H157" s="136">
        <v>0</v>
      </c>
      <c r="I157" s="136">
        <v>0</v>
      </c>
      <c r="J157" s="136">
        <v>0</v>
      </c>
      <c r="K157" s="136">
        <v>0</v>
      </c>
      <c r="L157" s="136">
        <v>0</v>
      </c>
      <c r="M157" s="136">
        <v>0</v>
      </c>
      <c r="N157" s="136">
        <v>0</v>
      </c>
      <c r="O157" s="136">
        <v>0</v>
      </c>
      <c r="P157" s="136">
        <v>0</v>
      </c>
      <c r="Q157" s="136">
        <v>0</v>
      </c>
      <c r="R157" s="136">
        <v>0</v>
      </c>
      <c r="S157" s="136">
        <v>0</v>
      </c>
      <c r="T157" s="136">
        <v>0</v>
      </c>
      <c r="U157" s="136">
        <v>0</v>
      </c>
      <c r="V157" s="136">
        <v>0</v>
      </c>
      <c r="W157" s="136">
        <v>0</v>
      </c>
      <c r="X157" s="136">
        <v>0</v>
      </c>
      <c r="Y157" s="136">
        <v>0</v>
      </c>
      <c r="Z157" s="136">
        <v>0</v>
      </c>
      <c r="AA157" s="136">
        <v>0</v>
      </c>
      <c r="AB157" s="136">
        <v>0</v>
      </c>
      <c r="AC157" s="136">
        <v>0</v>
      </c>
      <c r="AD157" s="136">
        <v>0</v>
      </c>
      <c r="AE157" s="136">
        <v>0</v>
      </c>
      <c r="AF157" s="136">
        <v>0</v>
      </c>
      <c r="AG157" s="136">
        <v>0</v>
      </c>
      <c r="AH157" s="136">
        <v>0</v>
      </c>
      <c r="AI157" s="136">
        <v>0</v>
      </c>
      <c r="AJ157" s="136">
        <v>0</v>
      </c>
      <c r="AK157" s="136">
        <v>0</v>
      </c>
      <c r="AL157" s="136">
        <v>0</v>
      </c>
      <c r="AM157" s="136">
        <v>0</v>
      </c>
      <c r="AN157" s="136">
        <v>0</v>
      </c>
      <c r="AO157" s="136">
        <v>0</v>
      </c>
      <c r="AP157" s="136">
        <v>0</v>
      </c>
    </row>
    <row r="158" spans="1:42" ht="15.6" x14ac:dyDescent="0.3">
      <c r="A158" s="161" t="s">
        <v>710</v>
      </c>
      <c r="B158" s="160">
        <v>9</v>
      </c>
      <c r="C158" s="136">
        <v>0</v>
      </c>
      <c r="D158" s="136">
        <v>0</v>
      </c>
      <c r="E158" s="136">
        <v>0</v>
      </c>
      <c r="F158" s="136">
        <v>0</v>
      </c>
      <c r="G158" s="136">
        <v>0</v>
      </c>
      <c r="H158" s="136">
        <v>1</v>
      </c>
      <c r="I158" s="136">
        <v>0</v>
      </c>
      <c r="J158" s="136">
        <v>1</v>
      </c>
      <c r="K158" s="136">
        <v>0</v>
      </c>
      <c r="L158" s="136">
        <v>0</v>
      </c>
      <c r="M158" s="136">
        <v>0</v>
      </c>
      <c r="N158" s="136">
        <v>0</v>
      </c>
      <c r="O158" s="136">
        <v>1</v>
      </c>
      <c r="P158" s="136">
        <v>0</v>
      </c>
      <c r="Q158" s="136">
        <v>0</v>
      </c>
      <c r="R158" s="136">
        <v>0</v>
      </c>
      <c r="S158" s="136">
        <v>6</v>
      </c>
      <c r="T158" s="136">
        <v>0</v>
      </c>
      <c r="U158" s="136">
        <v>0</v>
      </c>
      <c r="V158" s="136">
        <v>0</v>
      </c>
      <c r="W158" s="136">
        <v>0</v>
      </c>
      <c r="X158" s="136">
        <v>0</v>
      </c>
      <c r="Y158" s="136">
        <v>0</v>
      </c>
      <c r="Z158" s="136">
        <v>0</v>
      </c>
      <c r="AA158" s="136">
        <v>0</v>
      </c>
      <c r="AB158" s="136">
        <v>0</v>
      </c>
      <c r="AC158" s="136">
        <v>0</v>
      </c>
      <c r="AD158" s="136">
        <v>0</v>
      </c>
      <c r="AE158" s="136">
        <v>0</v>
      </c>
      <c r="AF158" s="136">
        <v>0</v>
      </c>
      <c r="AG158" s="136">
        <v>0</v>
      </c>
      <c r="AH158" s="136">
        <v>0</v>
      </c>
      <c r="AI158" s="136">
        <v>0</v>
      </c>
      <c r="AJ158" s="136">
        <v>0</v>
      </c>
      <c r="AK158" s="136">
        <v>0</v>
      </c>
      <c r="AL158" s="136">
        <v>0</v>
      </c>
      <c r="AM158" s="136">
        <v>0</v>
      </c>
      <c r="AN158" s="136">
        <v>0</v>
      </c>
      <c r="AO158" s="136">
        <v>0</v>
      </c>
      <c r="AP158" s="136">
        <v>0</v>
      </c>
    </row>
    <row r="159" spans="1:42" ht="15.6" x14ac:dyDescent="0.3">
      <c r="A159" s="161" t="s">
        <v>711</v>
      </c>
      <c r="B159" s="160">
        <v>0</v>
      </c>
      <c r="C159" s="136">
        <v>0</v>
      </c>
      <c r="D159" s="136">
        <v>0</v>
      </c>
      <c r="E159" s="136">
        <v>0</v>
      </c>
      <c r="F159" s="136">
        <v>0</v>
      </c>
      <c r="G159" s="136">
        <v>0</v>
      </c>
      <c r="H159" s="136">
        <v>0</v>
      </c>
      <c r="I159" s="136">
        <v>0</v>
      </c>
      <c r="J159" s="136">
        <v>0</v>
      </c>
      <c r="K159" s="136">
        <v>0</v>
      </c>
      <c r="L159" s="136">
        <v>0</v>
      </c>
      <c r="M159" s="136">
        <v>0</v>
      </c>
      <c r="N159" s="136">
        <v>0</v>
      </c>
      <c r="O159" s="136">
        <v>0</v>
      </c>
      <c r="P159" s="136">
        <v>0</v>
      </c>
      <c r="Q159" s="136">
        <v>0</v>
      </c>
      <c r="R159" s="136">
        <v>0</v>
      </c>
      <c r="S159" s="136">
        <v>0</v>
      </c>
      <c r="T159" s="136">
        <v>0</v>
      </c>
      <c r="U159" s="136">
        <v>0</v>
      </c>
      <c r="V159" s="136">
        <v>0</v>
      </c>
      <c r="W159" s="136">
        <v>0</v>
      </c>
      <c r="X159" s="136">
        <v>0</v>
      </c>
      <c r="Y159" s="136">
        <v>0</v>
      </c>
      <c r="Z159" s="136">
        <v>0</v>
      </c>
      <c r="AA159" s="136">
        <v>0</v>
      </c>
      <c r="AB159" s="136">
        <v>0</v>
      </c>
      <c r="AC159" s="136">
        <v>0</v>
      </c>
      <c r="AD159" s="136">
        <v>0</v>
      </c>
      <c r="AE159" s="136">
        <v>0</v>
      </c>
      <c r="AF159" s="136">
        <v>0</v>
      </c>
      <c r="AG159" s="136">
        <v>0</v>
      </c>
      <c r="AH159" s="136">
        <v>0</v>
      </c>
      <c r="AI159" s="136">
        <v>0</v>
      </c>
      <c r="AJ159" s="136">
        <v>0</v>
      </c>
      <c r="AK159" s="136">
        <v>0</v>
      </c>
      <c r="AL159" s="136">
        <v>0</v>
      </c>
      <c r="AM159" s="136">
        <v>0</v>
      </c>
      <c r="AN159" s="136">
        <v>0</v>
      </c>
      <c r="AO159" s="136">
        <v>0</v>
      </c>
      <c r="AP159" s="136">
        <v>0</v>
      </c>
    </row>
    <row r="160" spans="1:42" ht="15.6" x14ac:dyDescent="0.3">
      <c r="A160" s="161" t="s">
        <v>604</v>
      </c>
      <c r="B160" s="160">
        <v>0</v>
      </c>
      <c r="C160" s="136">
        <v>0</v>
      </c>
      <c r="D160" s="136">
        <v>0</v>
      </c>
      <c r="E160" s="136">
        <v>0</v>
      </c>
      <c r="F160" s="136">
        <v>0</v>
      </c>
      <c r="G160" s="136">
        <v>0</v>
      </c>
      <c r="H160" s="136">
        <v>0</v>
      </c>
      <c r="I160" s="136">
        <v>0</v>
      </c>
      <c r="J160" s="136">
        <v>0</v>
      </c>
      <c r="K160" s="136">
        <v>0</v>
      </c>
      <c r="L160" s="136">
        <v>0</v>
      </c>
      <c r="M160" s="136">
        <v>0</v>
      </c>
      <c r="N160" s="136">
        <v>0</v>
      </c>
      <c r="O160" s="136">
        <v>0</v>
      </c>
      <c r="P160" s="136">
        <v>0</v>
      </c>
      <c r="Q160" s="136">
        <v>0</v>
      </c>
      <c r="R160" s="136">
        <v>0</v>
      </c>
      <c r="S160" s="136">
        <v>0</v>
      </c>
      <c r="T160" s="136">
        <v>0</v>
      </c>
      <c r="U160" s="136">
        <v>0</v>
      </c>
      <c r="V160" s="136">
        <v>0</v>
      </c>
      <c r="W160" s="136">
        <v>0</v>
      </c>
      <c r="X160" s="136">
        <v>0</v>
      </c>
      <c r="Y160" s="136">
        <v>0</v>
      </c>
      <c r="Z160" s="136">
        <v>0</v>
      </c>
      <c r="AA160" s="136">
        <v>0</v>
      </c>
      <c r="AB160" s="136">
        <v>0</v>
      </c>
      <c r="AC160" s="136">
        <v>0</v>
      </c>
      <c r="AD160" s="136">
        <v>0</v>
      </c>
      <c r="AE160" s="136">
        <v>0</v>
      </c>
      <c r="AF160" s="136">
        <v>0</v>
      </c>
      <c r="AG160" s="136">
        <v>0</v>
      </c>
      <c r="AH160" s="136">
        <v>0</v>
      </c>
      <c r="AI160" s="136">
        <v>0</v>
      </c>
      <c r="AJ160" s="136">
        <v>0</v>
      </c>
      <c r="AK160" s="136">
        <v>0</v>
      </c>
      <c r="AL160" s="136">
        <v>0</v>
      </c>
      <c r="AM160" s="136">
        <v>0</v>
      </c>
      <c r="AN160" s="136">
        <v>0</v>
      </c>
      <c r="AO160" s="136">
        <v>0</v>
      </c>
      <c r="AP160" s="136">
        <v>0</v>
      </c>
    </row>
    <row r="161" spans="1:42" ht="15.6" x14ac:dyDescent="0.3">
      <c r="A161" s="161" t="s">
        <v>623</v>
      </c>
      <c r="B161" s="160">
        <v>0</v>
      </c>
      <c r="C161" s="136">
        <v>0</v>
      </c>
      <c r="D161" s="136">
        <v>0</v>
      </c>
      <c r="E161" s="136">
        <v>0</v>
      </c>
      <c r="F161" s="136">
        <v>0</v>
      </c>
      <c r="G161" s="136">
        <v>0</v>
      </c>
      <c r="H161" s="136">
        <v>0</v>
      </c>
      <c r="I161" s="136">
        <v>0</v>
      </c>
      <c r="J161" s="136">
        <v>0</v>
      </c>
      <c r="K161" s="136">
        <v>0</v>
      </c>
      <c r="L161" s="136">
        <v>0</v>
      </c>
      <c r="M161" s="136">
        <v>0</v>
      </c>
      <c r="N161" s="136">
        <v>0</v>
      </c>
      <c r="O161" s="136">
        <v>0</v>
      </c>
      <c r="P161" s="136">
        <v>0</v>
      </c>
      <c r="Q161" s="136">
        <v>0</v>
      </c>
      <c r="R161" s="136">
        <v>0</v>
      </c>
      <c r="S161" s="136">
        <v>0</v>
      </c>
      <c r="T161" s="136">
        <v>0</v>
      </c>
      <c r="U161" s="136">
        <v>0</v>
      </c>
      <c r="V161" s="136">
        <v>0</v>
      </c>
      <c r="W161" s="136">
        <v>0</v>
      </c>
      <c r="X161" s="136">
        <v>0</v>
      </c>
      <c r="Y161" s="136">
        <v>0</v>
      </c>
      <c r="Z161" s="136">
        <v>0</v>
      </c>
      <c r="AA161" s="136">
        <v>0</v>
      </c>
      <c r="AB161" s="136">
        <v>0</v>
      </c>
      <c r="AC161" s="136">
        <v>0</v>
      </c>
      <c r="AD161" s="136">
        <v>0</v>
      </c>
      <c r="AE161" s="136">
        <v>0</v>
      </c>
      <c r="AF161" s="136">
        <v>0</v>
      </c>
      <c r="AG161" s="136">
        <v>0</v>
      </c>
      <c r="AH161" s="136">
        <v>0</v>
      </c>
      <c r="AI161" s="136">
        <v>0</v>
      </c>
      <c r="AJ161" s="136">
        <v>0</v>
      </c>
      <c r="AK161" s="136">
        <v>0</v>
      </c>
      <c r="AL161" s="136">
        <v>0</v>
      </c>
      <c r="AM161" s="136">
        <v>0</v>
      </c>
      <c r="AN161" s="136">
        <v>0</v>
      </c>
      <c r="AO161" s="136">
        <v>0</v>
      </c>
      <c r="AP161" s="136">
        <v>0</v>
      </c>
    </row>
    <row r="162" spans="1:42" ht="15.6" x14ac:dyDescent="0.3">
      <c r="A162" s="161" t="s">
        <v>305</v>
      </c>
      <c r="B162" s="160">
        <v>81</v>
      </c>
      <c r="C162" s="136">
        <v>0</v>
      </c>
      <c r="D162" s="136">
        <v>0</v>
      </c>
      <c r="E162" s="136">
        <v>1</v>
      </c>
      <c r="F162" s="136">
        <v>0</v>
      </c>
      <c r="G162" s="136">
        <v>0</v>
      </c>
      <c r="H162" s="136">
        <v>1</v>
      </c>
      <c r="I162" s="136">
        <v>0</v>
      </c>
      <c r="J162" s="136">
        <v>0</v>
      </c>
      <c r="K162" s="136">
        <v>0</v>
      </c>
      <c r="L162" s="136">
        <v>0</v>
      </c>
      <c r="M162" s="136">
        <v>1</v>
      </c>
      <c r="N162" s="136">
        <v>0</v>
      </c>
      <c r="O162" s="136">
        <v>0</v>
      </c>
      <c r="P162" s="136">
        <v>0</v>
      </c>
      <c r="Q162" s="136">
        <v>0</v>
      </c>
      <c r="R162" s="136">
        <v>0</v>
      </c>
      <c r="S162" s="136">
        <v>62</v>
      </c>
      <c r="T162" s="136">
        <v>0</v>
      </c>
      <c r="U162" s="136">
        <v>0</v>
      </c>
      <c r="V162" s="136">
        <v>0</v>
      </c>
      <c r="W162" s="136">
        <v>1</v>
      </c>
      <c r="X162" s="136">
        <v>0</v>
      </c>
      <c r="Y162" s="136">
        <v>0</v>
      </c>
      <c r="Z162" s="136">
        <v>0</v>
      </c>
      <c r="AA162" s="136">
        <v>0</v>
      </c>
      <c r="AB162" s="136">
        <v>0</v>
      </c>
      <c r="AC162" s="136">
        <v>5</v>
      </c>
      <c r="AD162" s="136">
        <v>0</v>
      </c>
      <c r="AE162" s="136">
        <v>0</v>
      </c>
      <c r="AF162" s="136">
        <v>0</v>
      </c>
      <c r="AG162" s="136">
        <v>5</v>
      </c>
      <c r="AH162" s="136">
        <v>1</v>
      </c>
      <c r="AI162" s="136">
        <v>0</v>
      </c>
      <c r="AJ162" s="136">
        <v>0</v>
      </c>
      <c r="AK162" s="136">
        <v>0</v>
      </c>
      <c r="AL162" s="136">
        <v>0</v>
      </c>
      <c r="AM162" s="136">
        <v>2</v>
      </c>
      <c r="AN162" s="136">
        <v>0</v>
      </c>
      <c r="AO162" s="136">
        <v>1</v>
      </c>
      <c r="AP162" s="136">
        <v>1</v>
      </c>
    </row>
    <row r="163" spans="1:42" ht="15.6" x14ac:dyDescent="0.3">
      <c r="A163" s="161" t="s">
        <v>583</v>
      </c>
      <c r="B163" s="160">
        <v>10</v>
      </c>
      <c r="C163" s="136">
        <v>0</v>
      </c>
      <c r="D163" s="136">
        <v>0</v>
      </c>
      <c r="E163" s="136">
        <v>0</v>
      </c>
      <c r="F163" s="136">
        <v>0</v>
      </c>
      <c r="G163" s="136">
        <v>0</v>
      </c>
      <c r="H163" s="136">
        <v>0</v>
      </c>
      <c r="I163" s="136">
        <v>0</v>
      </c>
      <c r="J163" s="136">
        <v>0</v>
      </c>
      <c r="K163" s="136">
        <v>0</v>
      </c>
      <c r="L163" s="136">
        <v>0</v>
      </c>
      <c r="M163" s="136">
        <v>0</v>
      </c>
      <c r="N163" s="136">
        <v>0</v>
      </c>
      <c r="O163" s="136">
        <v>0</v>
      </c>
      <c r="P163" s="136">
        <v>0</v>
      </c>
      <c r="Q163" s="136">
        <v>0</v>
      </c>
      <c r="R163" s="136">
        <v>0</v>
      </c>
      <c r="S163" s="136">
        <v>7</v>
      </c>
      <c r="T163" s="136">
        <v>0</v>
      </c>
      <c r="U163" s="136">
        <v>0</v>
      </c>
      <c r="V163" s="136">
        <v>0</v>
      </c>
      <c r="W163" s="136">
        <v>0</v>
      </c>
      <c r="X163" s="136">
        <v>0</v>
      </c>
      <c r="Y163" s="136">
        <v>0</v>
      </c>
      <c r="Z163" s="136">
        <v>0</v>
      </c>
      <c r="AA163" s="136">
        <v>0</v>
      </c>
      <c r="AB163" s="136">
        <v>0</v>
      </c>
      <c r="AC163" s="136">
        <v>0</v>
      </c>
      <c r="AD163" s="136">
        <v>0</v>
      </c>
      <c r="AE163" s="136">
        <v>0</v>
      </c>
      <c r="AF163" s="136">
        <v>0</v>
      </c>
      <c r="AG163" s="136">
        <v>3</v>
      </c>
      <c r="AH163" s="136">
        <v>0</v>
      </c>
      <c r="AI163" s="136">
        <v>0</v>
      </c>
      <c r="AJ163" s="136">
        <v>0</v>
      </c>
      <c r="AK163" s="136">
        <v>0</v>
      </c>
      <c r="AL163" s="136">
        <v>0</v>
      </c>
      <c r="AM163" s="136">
        <v>0</v>
      </c>
      <c r="AN163" s="136">
        <v>0</v>
      </c>
      <c r="AO163" s="136">
        <v>0</v>
      </c>
      <c r="AP163" s="136">
        <v>0</v>
      </c>
    </row>
    <row r="164" spans="1:42" ht="15.6" x14ac:dyDescent="0.3">
      <c r="A164" s="161" t="s">
        <v>495</v>
      </c>
      <c r="B164" s="160">
        <v>3</v>
      </c>
      <c r="C164" s="136">
        <v>0</v>
      </c>
      <c r="D164" s="136">
        <v>0</v>
      </c>
      <c r="E164" s="136">
        <v>0</v>
      </c>
      <c r="F164" s="136">
        <v>0</v>
      </c>
      <c r="G164" s="136">
        <v>0</v>
      </c>
      <c r="H164" s="136">
        <v>0</v>
      </c>
      <c r="I164" s="136">
        <v>0</v>
      </c>
      <c r="J164" s="136">
        <v>0</v>
      </c>
      <c r="K164" s="136">
        <v>0</v>
      </c>
      <c r="L164" s="136">
        <v>0</v>
      </c>
      <c r="M164" s="136">
        <v>0</v>
      </c>
      <c r="N164" s="136">
        <v>0</v>
      </c>
      <c r="O164" s="136">
        <v>0</v>
      </c>
      <c r="P164" s="136">
        <v>0</v>
      </c>
      <c r="Q164" s="136">
        <v>0</v>
      </c>
      <c r="R164" s="136">
        <v>0</v>
      </c>
      <c r="S164" s="136">
        <v>3</v>
      </c>
      <c r="T164" s="136">
        <v>0</v>
      </c>
      <c r="U164" s="136">
        <v>0</v>
      </c>
      <c r="V164" s="136">
        <v>0</v>
      </c>
      <c r="W164" s="136">
        <v>0</v>
      </c>
      <c r="X164" s="136">
        <v>0</v>
      </c>
      <c r="Y164" s="136">
        <v>0</v>
      </c>
      <c r="Z164" s="136">
        <v>0</v>
      </c>
      <c r="AA164" s="136">
        <v>0</v>
      </c>
      <c r="AB164" s="136">
        <v>0</v>
      </c>
      <c r="AC164" s="136">
        <v>0</v>
      </c>
      <c r="AD164" s="136">
        <v>0</v>
      </c>
      <c r="AE164" s="136">
        <v>0</v>
      </c>
      <c r="AF164" s="136">
        <v>0</v>
      </c>
      <c r="AG164" s="136">
        <v>0</v>
      </c>
      <c r="AH164" s="136">
        <v>0</v>
      </c>
      <c r="AI164" s="136">
        <v>0</v>
      </c>
      <c r="AJ164" s="136">
        <v>0</v>
      </c>
      <c r="AK164" s="136">
        <v>0</v>
      </c>
      <c r="AL164" s="136">
        <v>0</v>
      </c>
      <c r="AM164" s="136">
        <v>0</v>
      </c>
      <c r="AN164" s="136">
        <v>0</v>
      </c>
      <c r="AO164" s="136">
        <v>0</v>
      </c>
      <c r="AP164" s="136">
        <v>0</v>
      </c>
    </row>
    <row r="165" spans="1:42" ht="15.6" x14ac:dyDescent="0.3">
      <c r="A165" s="161" t="s">
        <v>582</v>
      </c>
      <c r="B165" s="160">
        <v>0</v>
      </c>
      <c r="C165" s="136">
        <v>0</v>
      </c>
      <c r="D165" s="136">
        <v>0</v>
      </c>
      <c r="E165" s="136">
        <v>0</v>
      </c>
      <c r="F165" s="136">
        <v>0</v>
      </c>
      <c r="G165" s="136">
        <v>0</v>
      </c>
      <c r="H165" s="136">
        <v>0</v>
      </c>
      <c r="I165" s="136">
        <v>0</v>
      </c>
      <c r="J165" s="136">
        <v>0</v>
      </c>
      <c r="K165" s="136">
        <v>0</v>
      </c>
      <c r="L165" s="136">
        <v>0</v>
      </c>
      <c r="M165" s="136">
        <v>0</v>
      </c>
      <c r="N165" s="136">
        <v>0</v>
      </c>
      <c r="O165" s="136">
        <v>0</v>
      </c>
      <c r="P165" s="136">
        <v>0</v>
      </c>
      <c r="Q165" s="136">
        <v>0</v>
      </c>
      <c r="R165" s="136">
        <v>0</v>
      </c>
      <c r="S165" s="136">
        <v>0</v>
      </c>
      <c r="T165" s="136">
        <v>0</v>
      </c>
      <c r="U165" s="136">
        <v>0</v>
      </c>
      <c r="V165" s="136">
        <v>0</v>
      </c>
      <c r="W165" s="136">
        <v>0</v>
      </c>
      <c r="X165" s="136">
        <v>0</v>
      </c>
      <c r="Y165" s="136">
        <v>0</v>
      </c>
      <c r="Z165" s="136">
        <v>0</v>
      </c>
      <c r="AA165" s="136">
        <v>0</v>
      </c>
      <c r="AB165" s="136">
        <v>0</v>
      </c>
      <c r="AC165" s="136">
        <v>0</v>
      </c>
      <c r="AD165" s="136">
        <v>0</v>
      </c>
      <c r="AE165" s="136">
        <v>0</v>
      </c>
      <c r="AF165" s="136">
        <v>0</v>
      </c>
      <c r="AG165" s="136">
        <v>0</v>
      </c>
      <c r="AH165" s="136">
        <v>0</v>
      </c>
      <c r="AI165" s="136">
        <v>0</v>
      </c>
      <c r="AJ165" s="136">
        <v>0</v>
      </c>
      <c r="AK165" s="136">
        <v>0</v>
      </c>
      <c r="AL165" s="136">
        <v>0</v>
      </c>
      <c r="AM165" s="136">
        <v>0</v>
      </c>
      <c r="AN165" s="136">
        <v>0</v>
      </c>
      <c r="AO165" s="136">
        <v>0</v>
      </c>
      <c r="AP165" s="136">
        <v>0</v>
      </c>
    </row>
    <row r="166" spans="1:42" ht="15.6" x14ac:dyDescent="0.3">
      <c r="A166" s="161" t="s">
        <v>497</v>
      </c>
      <c r="B166" s="160">
        <v>0</v>
      </c>
      <c r="C166" s="136">
        <v>0</v>
      </c>
      <c r="D166" s="136">
        <v>0</v>
      </c>
      <c r="E166" s="136">
        <v>0</v>
      </c>
      <c r="F166" s="136">
        <v>0</v>
      </c>
      <c r="G166" s="136">
        <v>0</v>
      </c>
      <c r="H166" s="136">
        <v>0</v>
      </c>
      <c r="I166" s="136">
        <v>0</v>
      </c>
      <c r="J166" s="136">
        <v>0</v>
      </c>
      <c r="K166" s="136">
        <v>0</v>
      </c>
      <c r="L166" s="136">
        <v>0</v>
      </c>
      <c r="M166" s="136">
        <v>0</v>
      </c>
      <c r="N166" s="136">
        <v>0</v>
      </c>
      <c r="O166" s="136">
        <v>0</v>
      </c>
      <c r="P166" s="136">
        <v>0</v>
      </c>
      <c r="Q166" s="136">
        <v>0</v>
      </c>
      <c r="R166" s="136">
        <v>0</v>
      </c>
      <c r="S166" s="136">
        <v>0</v>
      </c>
      <c r="T166" s="136">
        <v>0</v>
      </c>
      <c r="U166" s="136">
        <v>0</v>
      </c>
      <c r="V166" s="136">
        <v>0</v>
      </c>
      <c r="W166" s="136">
        <v>0</v>
      </c>
      <c r="X166" s="136">
        <v>0</v>
      </c>
      <c r="Y166" s="136">
        <v>0</v>
      </c>
      <c r="Z166" s="136">
        <v>0</v>
      </c>
      <c r="AA166" s="136">
        <v>0</v>
      </c>
      <c r="AB166" s="136">
        <v>0</v>
      </c>
      <c r="AC166" s="136">
        <v>0</v>
      </c>
      <c r="AD166" s="136">
        <v>0</v>
      </c>
      <c r="AE166" s="136">
        <v>0</v>
      </c>
      <c r="AF166" s="136">
        <v>0</v>
      </c>
      <c r="AG166" s="136">
        <v>0</v>
      </c>
      <c r="AH166" s="136">
        <v>0</v>
      </c>
      <c r="AI166" s="136">
        <v>0</v>
      </c>
      <c r="AJ166" s="136">
        <v>0</v>
      </c>
      <c r="AK166" s="136">
        <v>0</v>
      </c>
      <c r="AL166" s="136">
        <v>0</v>
      </c>
      <c r="AM166" s="136">
        <v>0</v>
      </c>
      <c r="AN166" s="136">
        <v>0</v>
      </c>
      <c r="AO166" s="136">
        <v>0</v>
      </c>
      <c r="AP166" s="136">
        <v>0</v>
      </c>
    </row>
    <row r="167" spans="1:42" ht="15.6" x14ac:dyDescent="0.3">
      <c r="A167" s="161" t="s">
        <v>712</v>
      </c>
      <c r="B167" s="160">
        <v>0</v>
      </c>
      <c r="C167" s="136">
        <v>0</v>
      </c>
      <c r="D167" s="136">
        <v>0</v>
      </c>
      <c r="E167" s="136">
        <v>0</v>
      </c>
      <c r="F167" s="136">
        <v>0</v>
      </c>
      <c r="G167" s="136">
        <v>0</v>
      </c>
      <c r="H167" s="136">
        <v>0</v>
      </c>
      <c r="I167" s="136">
        <v>0</v>
      </c>
      <c r="J167" s="136">
        <v>0</v>
      </c>
      <c r="K167" s="136">
        <v>0</v>
      </c>
      <c r="L167" s="136">
        <v>0</v>
      </c>
      <c r="M167" s="136">
        <v>0</v>
      </c>
      <c r="N167" s="136">
        <v>0</v>
      </c>
      <c r="O167" s="136">
        <v>0</v>
      </c>
      <c r="P167" s="136">
        <v>0</v>
      </c>
      <c r="Q167" s="136">
        <v>0</v>
      </c>
      <c r="R167" s="136">
        <v>0</v>
      </c>
      <c r="S167" s="136">
        <v>0</v>
      </c>
      <c r="T167" s="136">
        <v>0</v>
      </c>
      <c r="U167" s="136">
        <v>0</v>
      </c>
      <c r="V167" s="136">
        <v>0</v>
      </c>
      <c r="W167" s="136">
        <v>0</v>
      </c>
      <c r="X167" s="136">
        <v>0</v>
      </c>
      <c r="Y167" s="136">
        <v>0</v>
      </c>
      <c r="Z167" s="136">
        <v>0</v>
      </c>
      <c r="AA167" s="136">
        <v>0</v>
      </c>
      <c r="AB167" s="136">
        <v>0</v>
      </c>
      <c r="AC167" s="136">
        <v>0</v>
      </c>
      <c r="AD167" s="136">
        <v>0</v>
      </c>
      <c r="AE167" s="136">
        <v>0</v>
      </c>
      <c r="AF167" s="136">
        <v>0</v>
      </c>
      <c r="AG167" s="136">
        <v>0</v>
      </c>
      <c r="AH167" s="136">
        <v>0</v>
      </c>
      <c r="AI167" s="136">
        <v>0</v>
      </c>
      <c r="AJ167" s="136">
        <v>0</v>
      </c>
      <c r="AK167" s="136">
        <v>0</v>
      </c>
      <c r="AL167" s="136">
        <v>0</v>
      </c>
      <c r="AM167" s="136">
        <v>0</v>
      </c>
      <c r="AN167" s="136">
        <v>0</v>
      </c>
      <c r="AO167" s="136">
        <v>0</v>
      </c>
      <c r="AP167" s="136">
        <v>0</v>
      </c>
    </row>
    <row r="168" spans="1:42" ht="15.6" x14ac:dyDescent="0.3">
      <c r="A168" s="161" t="s">
        <v>581</v>
      </c>
      <c r="B168" s="160">
        <v>4</v>
      </c>
      <c r="C168" s="136">
        <v>0</v>
      </c>
      <c r="D168" s="136">
        <v>0</v>
      </c>
      <c r="E168" s="136">
        <v>0</v>
      </c>
      <c r="F168" s="136">
        <v>0</v>
      </c>
      <c r="G168" s="136">
        <v>0</v>
      </c>
      <c r="H168" s="136">
        <v>0</v>
      </c>
      <c r="I168" s="136">
        <v>0</v>
      </c>
      <c r="J168" s="136">
        <v>0</v>
      </c>
      <c r="K168" s="136">
        <v>0</v>
      </c>
      <c r="L168" s="136">
        <v>0</v>
      </c>
      <c r="M168" s="136">
        <v>0</v>
      </c>
      <c r="N168" s="136">
        <v>0</v>
      </c>
      <c r="O168" s="136">
        <v>0</v>
      </c>
      <c r="P168" s="136">
        <v>0</v>
      </c>
      <c r="Q168" s="136">
        <v>0</v>
      </c>
      <c r="R168" s="136">
        <v>0</v>
      </c>
      <c r="S168" s="136">
        <v>4</v>
      </c>
      <c r="T168" s="136">
        <v>0</v>
      </c>
      <c r="U168" s="136">
        <v>0</v>
      </c>
      <c r="V168" s="136">
        <v>0</v>
      </c>
      <c r="W168" s="136">
        <v>0</v>
      </c>
      <c r="X168" s="136">
        <v>0</v>
      </c>
      <c r="Y168" s="136">
        <v>0</v>
      </c>
      <c r="Z168" s="136">
        <v>0</v>
      </c>
      <c r="AA168" s="136">
        <v>0</v>
      </c>
      <c r="AB168" s="136">
        <v>0</v>
      </c>
      <c r="AC168" s="136">
        <v>0</v>
      </c>
      <c r="AD168" s="136">
        <v>0</v>
      </c>
      <c r="AE168" s="136">
        <v>0</v>
      </c>
      <c r="AF168" s="136">
        <v>0</v>
      </c>
      <c r="AG168" s="136">
        <v>0</v>
      </c>
      <c r="AH168" s="136">
        <v>0</v>
      </c>
      <c r="AI168" s="136">
        <v>0</v>
      </c>
      <c r="AJ168" s="136">
        <v>0</v>
      </c>
      <c r="AK168" s="136">
        <v>0</v>
      </c>
      <c r="AL168" s="136">
        <v>0</v>
      </c>
      <c r="AM168" s="136">
        <v>0</v>
      </c>
      <c r="AN168" s="136">
        <v>0</v>
      </c>
      <c r="AO168" s="136">
        <v>0</v>
      </c>
      <c r="AP168" s="136">
        <v>0</v>
      </c>
    </row>
    <row r="169" spans="1:42" ht="15.6" x14ac:dyDescent="0.3">
      <c r="A169" s="161" t="s">
        <v>509</v>
      </c>
      <c r="B169" s="160">
        <v>11</v>
      </c>
      <c r="C169" s="136">
        <v>0</v>
      </c>
      <c r="D169" s="136">
        <v>0</v>
      </c>
      <c r="E169" s="136">
        <v>0</v>
      </c>
      <c r="F169" s="136">
        <v>0</v>
      </c>
      <c r="G169" s="136">
        <v>0</v>
      </c>
      <c r="H169" s="136">
        <v>0</v>
      </c>
      <c r="I169" s="136">
        <v>0</v>
      </c>
      <c r="J169" s="136">
        <v>0</v>
      </c>
      <c r="K169" s="136">
        <v>0</v>
      </c>
      <c r="L169" s="136">
        <v>0</v>
      </c>
      <c r="M169" s="136">
        <v>0</v>
      </c>
      <c r="N169" s="136">
        <v>0</v>
      </c>
      <c r="O169" s="136">
        <v>0</v>
      </c>
      <c r="P169" s="136">
        <v>0</v>
      </c>
      <c r="Q169" s="136">
        <v>0</v>
      </c>
      <c r="R169" s="136">
        <v>0</v>
      </c>
      <c r="S169" s="136">
        <v>6</v>
      </c>
      <c r="T169" s="136">
        <v>0</v>
      </c>
      <c r="U169" s="136">
        <v>0</v>
      </c>
      <c r="V169" s="136">
        <v>0</v>
      </c>
      <c r="W169" s="136">
        <v>0</v>
      </c>
      <c r="X169" s="136">
        <v>0</v>
      </c>
      <c r="Y169" s="136">
        <v>0</v>
      </c>
      <c r="Z169" s="136">
        <v>0</v>
      </c>
      <c r="AA169" s="136">
        <v>0</v>
      </c>
      <c r="AB169" s="136">
        <v>0</v>
      </c>
      <c r="AC169" s="136">
        <v>1</v>
      </c>
      <c r="AD169" s="136">
        <v>0</v>
      </c>
      <c r="AE169" s="136">
        <v>0</v>
      </c>
      <c r="AF169" s="136">
        <v>0</v>
      </c>
      <c r="AG169" s="136">
        <v>2</v>
      </c>
      <c r="AH169" s="136">
        <v>0</v>
      </c>
      <c r="AI169" s="136">
        <v>0</v>
      </c>
      <c r="AJ169" s="136">
        <v>0</v>
      </c>
      <c r="AK169" s="136">
        <v>0</v>
      </c>
      <c r="AL169" s="136">
        <v>0</v>
      </c>
      <c r="AM169" s="136">
        <v>0</v>
      </c>
      <c r="AN169" s="136">
        <v>0</v>
      </c>
      <c r="AO169" s="136">
        <v>0</v>
      </c>
      <c r="AP169" s="136">
        <v>2</v>
      </c>
    </row>
    <row r="170" spans="1:42" ht="15.6" x14ac:dyDescent="0.3">
      <c r="A170" s="161" t="s">
        <v>616</v>
      </c>
      <c r="B170" s="160">
        <v>10</v>
      </c>
      <c r="C170" s="136">
        <v>0</v>
      </c>
      <c r="D170" s="136">
        <v>0</v>
      </c>
      <c r="E170" s="136">
        <v>0</v>
      </c>
      <c r="F170" s="136">
        <v>0</v>
      </c>
      <c r="G170" s="136">
        <v>0</v>
      </c>
      <c r="H170" s="136">
        <v>0</v>
      </c>
      <c r="I170" s="136">
        <v>0</v>
      </c>
      <c r="J170" s="136">
        <v>0</v>
      </c>
      <c r="K170" s="136">
        <v>0</v>
      </c>
      <c r="L170" s="136">
        <v>0</v>
      </c>
      <c r="M170" s="136">
        <v>0</v>
      </c>
      <c r="N170" s="136">
        <v>0</v>
      </c>
      <c r="O170" s="136">
        <v>0</v>
      </c>
      <c r="P170" s="136">
        <v>0</v>
      </c>
      <c r="Q170" s="136">
        <v>0</v>
      </c>
      <c r="R170" s="136">
        <v>0</v>
      </c>
      <c r="S170" s="136">
        <v>6</v>
      </c>
      <c r="T170" s="136">
        <v>0</v>
      </c>
      <c r="U170" s="136">
        <v>0</v>
      </c>
      <c r="V170" s="136">
        <v>0</v>
      </c>
      <c r="W170" s="136">
        <v>0</v>
      </c>
      <c r="X170" s="136">
        <v>0</v>
      </c>
      <c r="Y170" s="136">
        <v>0</v>
      </c>
      <c r="Z170" s="136">
        <v>0</v>
      </c>
      <c r="AA170" s="136">
        <v>0</v>
      </c>
      <c r="AB170" s="136">
        <v>0</v>
      </c>
      <c r="AC170" s="136">
        <v>1</v>
      </c>
      <c r="AD170" s="136">
        <v>0</v>
      </c>
      <c r="AE170" s="136">
        <v>0</v>
      </c>
      <c r="AF170" s="136">
        <v>0</v>
      </c>
      <c r="AG170" s="136">
        <v>2</v>
      </c>
      <c r="AH170" s="136">
        <v>1</v>
      </c>
      <c r="AI170" s="136">
        <v>0</v>
      </c>
      <c r="AJ170" s="136">
        <v>0</v>
      </c>
      <c r="AK170" s="136">
        <v>0</v>
      </c>
      <c r="AL170" s="136">
        <v>0</v>
      </c>
      <c r="AM170" s="136">
        <v>0</v>
      </c>
      <c r="AN170" s="136">
        <v>0</v>
      </c>
      <c r="AO170" s="136">
        <v>0</v>
      </c>
      <c r="AP170" s="136">
        <v>0</v>
      </c>
    </row>
    <row r="171" spans="1:42" ht="15.6" x14ac:dyDescent="0.3">
      <c r="A171" s="161" t="s">
        <v>304</v>
      </c>
      <c r="B171" s="160">
        <v>38</v>
      </c>
      <c r="C171" s="136">
        <v>0</v>
      </c>
      <c r="D171" s="136">
        <v>0</v>
      </c>
      <c r="E171" s="136">
        <v>0</v>
      </c>
      <c r="F171" s="136">
        <v>0</v>
      </c>
      <c r="G171" s="136">
        <v>0</v>
      </c>
      <c r="H171" s="136">
        <v>1</v>
      </c>
      <c r="I171" s="136">
        <v>0</v>
      </c>
      <c r="J171" s="136">
        <v>0</v>
      </c>
      <c r="K171" s="136">
        <v>0</v>
      </c>
      <c r="L171" s="136">
        <v>0</v>
      </c>
      <c r="M171" s="136">
        <v>0</v>
      </c>
      <c r="N171" s="136">
        <v>0</v>
      </c>
      <c r="O171" s="136">
        <v>0</v>
      </c>
      <c r="P171" s="136">
        <v>0</v>
      </c>
      <c r="Q171" s="136">
        <v>1</v>
      </c>
      <c r="R171" s="136">
        <v>0</v>
      </c>
      <c r="S171" s="136">
        <v>25</v>
      </c>
      <c r="T171" s="136">
        <v>1</v>
      </c>
      <c r="U171" s="136">
        <v>0</v>
      </c>
      <c r="V171" s="136">
        <v>0</v>
      </c>
      <c r="W171" s="136">
        <v>0</v>
      </c>
      <c r="X171" s="136">
        <v>0</v>
      </c>
      <c r="Y171" s="136">
        <v>0</v>
      </c>
      <c r="Z171" s="136">
        <v>0</v>
      </c>
      <c r="AA171" s="136">
        <v>0</v>
      </c>
      <c r="AB171" s="136">
        <v>0</v>
      </c>
      <c r="AC171" s="136">
        <v>2</v>
      </c>
      <c r="AD171" s="136">
        <v>0</v>
      </c>
      <c r="AE171" s="136">
        <v>0</v>
      </c>
      <c r="AF171" s="136">
        <v>0</v>
      </c>
      <c r="AG171" s="136">
        <v>5</v>
      </c>
      <c r="AH171" s="136">
        <v>0</v>
      </c>
      <c r="AI171" s="136">
        <v>0</v>
      </c>
      <c r="AJ171" s="136">
        <v>0</v>
      </c>
      <c r="AK171" s="136">
        <v>0</v>
      </c>
      <c r="AL171" s="136">
        <v>0</v>
      </c>
      <c r="AM171" s="136">
        <v>0</v>
      </c>
      <c r="AN171" s="136">
        <v>0</v>
      </c>
      <c r="AO171" s="136">
        <v>0</v>
      </c>
      <c r="AP171" s="136">
        <v>3</v>
      </c>
    </row>
    <row r="172" spans="1:42" ht="15.6" x14ac:dyDescent="0.3">
      <c r="A172" s="161" t="s">
        <v>713</v>
      </c>
      <c r="B172" s="160">
        <v>0</v>
      </c>
      <c r="C172" s="136">
        <v>0</v>
      </c>
      <c r="D172" s="136">
        <v>0</v>
      </c>
      <c r="E172" s="136">
        <v>0</v>
      </c>
      <c r="F172" s="136">
        <v>0</v>
      </c>
      <c r="G172" s="136">
        <v>0</v>
      </c>
      <c r="H172" s="136">
        <v>0</v>
      </c>
      <c r="I172" s="136">
        <v>0</v>
      </c>
      <c r="J172" s="136">
        <v>0</v>
      </c>
      <c r="K172" s="136">
        <v>0</v>
      </c>
      <c r="L172" s="136">
        <v>0</v>
      </c>
      <c r="M172" s="136">
        <v>0</v>
      </c>
      <c r="N172" s="136">
        <v>0</v>
      </c>
      <c r="O172" s="136">
        <v>0</v>
      </c>
      <c r="P172" s="136">
        <v>0</v>
      </c>
      <c r="Q172" s="136">
        <v>0</v>
      </c>
      <c r="R172" s="136">
        <v>0</v>
      </c>
      <c r="S172" s="136">
        <v>0</v>
      </c>
      <c r="T172" s="136">
        <v>0</v>
      </c>
      <c r="U172" s="136">
        <v>0</v>
      </c>
      <c r="V172" s="136">
        <v>0</v>
      </c>
      <c r="W172" s="136">
        <v>0</v>
      </c>
      <c r="X172" s="136">
        <v>0</v>
      </c>
      <c r="Y172" s="136">
        <v>0</v>
      </c>
      <c r="Z172" s="136">
        <v>0</v>
      </c>
      <c r="AA172" s="136">
        <v>0</v>
      </c>
      <c r="AB172" s="136">
        <v>0</v>
      </c>
      <c r="AC172" s="136">
        <v>0</v>
      </c>
      <c r="AD172" s="136">
        <v>0</v>
      </c>
      <c r="AE172" s="136">
        <v>0</v>
      </c>
      <c r="AF172" s="136">
        <v>0</v>
      </c>
      <c r="AG172" s="136">
        <v>0</v>
      </c>
      <c r="AH172" s="136">
        <v>0</v>
      </c>
      <c r="AI172" s="136">
        <v>0</v>
      </c>
      <c r="AJ172" s="136">
        <v>0</v>
      </c>
      <c r="AK172" s="136">
        <v>0</v>
      </c>
      <c r="AL172" s="136">
        <v>0</v>
      </c>
      <c r="AM172" s="136">
        <v>0</v>
      </c>
      <c r="AN172" s="136">
        <v>0</v>
      </c>
      <c r="AO172" s="136">
        <v>0</v>
      </c>
      <c r="AP172" s="136">
        <v>0</v>
      </c>
    </row>
    <row r="173" spans="1:42" ht="15.6" x14ac:dyDescent="0.3">
      <c r="A173" s="161" t="s">
        <v>501</v>
      </c>
      <c r="B173" s="160">
        <v>8</v>
      </c>
      <c r="C173" s="136">
        <v>0</v>
      </c>
      <c r="D173" s="136">
        <v>0</v>
      </c>
      <c r="E173" s="136">
        <v>0</v>
      </c>
      <c r="F173" s="136">
        <v>0</v>
      </c>
      <c r="G173" s="136">
        <v>0</v>
      </c>
      <c r="H173" s="136">
        <v>0</v>
      </c>
      <c r="I173" s="136">
        <v>0</v>
      </c>
      <c r="J173" s="136">
        <v>0</v>
      </c>
      <c r="K173" s="136">
        <v>0</v>
      </c>
      <c r="L173" s="136">
        <v>0</v>
      </c>
      <c r="M173" s="136">
        <v>0</v>
      </c>
      <c r="N173" s="136">
        <v>0</v>
      </c>
      <c r="O173" s="136">
        <v>1</v>
      </c>
      <c r="P173" s="136">
        <v>0</v>
      </c>
      <c r="Q173" s="136">
        <v>0</v>
      </c>
      <c r="R173" s="136">
        <v>0</v>
      </c>
      <c r="S173" s="136">
        <v>1</v>
      </c>
      <c r="T173" s="136">
        <v>0</v>
      </c>
      <c r="U173" s="136">
        <v>0</v>
      </c>
      <c r="V173" s="136">
        <v>0</v>
      </c>
      <c r="W173" s="136">
        <v>0</v>
      </c>
      <c r="X173" s="136">
        <v>0</v>
      </c>
      <c r="Y173" s="136">
        <v>0</v>
      </c>
      <c r="Z173" s="136">
        <v>0</v>
      </c>
      <c r="AA173" s="136">
        <v>0</v>
      </c>
      <c r="AB173" s="136">
        <v>0</v>
      </c>
      <c r="AC173" s="136">
        <v>1</v>
      </c>
      <c r="AD173" s="136">
        <v>0</v>
      </c>
      <c r="AE173" s="136">
        <v>0</v>
      </c>
      <c r="AF173" s="136">
        <v>0</v>
      </c>
      <c r="AG173" s="136">
        <v>4</v>
      </c>
      <c r="AH173" s="136">
        <v>0</v>
      </c>
      <c r="AI173" s="136">
        <v>0</v>
      </c>
      <c r="AJ173" s="136">
        <v>0</v>
      </c>
      <c r="AK173" s="136">
        <v>0</v>
      </c>
      <c r="AL173" s="136">
        <v>0</v>
      </c>
      <c r="AM173" s="136">
        <v>0</v>
      </c>
      <c r="AN173" s="136">
        <v>1</v>
      </c>
      <c r="AO173" s="136">
        <v>0</v>
      </c>
      <c r="AP173" s="136">
        <v>0</v>
      </c>
    </row>
    <row r="174" spans="1:42" ht="15.6" x14ac:dyDescent="0.3">
      <c r="A174" s="161" t="s">
        <v>714</v>
      </c>
      <c r="B174" s="160">
        <v>41</v>
      </c>
      <c r="C174" s="136">
        <v>0</v>
      </c>
      <c r="D174" s="136">
        <v>0</v>
      </c>
      <c r="E174" s="136">
        <v>0</v>
      </c>
      <c r="F174" s="136">
        <v>0</v>
      </c>
      <c r="G174" s="136">
        <v>0</v>
      </c>
      <c r="H174" s="136">
        <v>0</v>
      </c>
      <c r="I174" s="136">
        <v>0</v>
      </c>
      <c r="J174" s="136">
        <v>0</v>
      </c>
      <c r="K174" s="136">
        <v>0</v>
      </c>
      <c r="L174" s="136">
        <v>0</v>
      </c>
      <c r="M174" s="136">
        <v>0</v>
      </c>
      <c r="N174" s="136">
        <v>0</v>
      </c>
      <c r="O174" s="136">
        <v>0</v>
      </c>
      <c r="P174" s="136">
        <v>0</v>
      </c>
      <c r="Q174" s="136">
        <v>0</v>
      </c>
      <c r="R174" s="136">
        <v>0</v>
      </c>
      <c r="S174" s="136">
        <v>36</v>
      </c>
      <c r="T174" s="136">
        <v>0</v>
      </c>
      <c r="U174" s="136">
        <v>0</v>
      </c>
      <c r="V174" s="136">
        <v>0</v>
      </c>
      <c r="W174" s="136">
        <v>0</v>
      </c>
      <c r="X174" s="136">
        <v>0</v>
      </c>
      <c r="Y174" s="136">
        <v>0</v>
      </c>
      <c r="Z174" s="136">
        <v>0</v>
      </c>
      <c r="AA174" s="136">
        <v>0</v>
      </c>
      <c r="AB174" s="136">
        <v>0</v>
      </c>
      <c r="AC174" s="136">
        <v>1</v>
      </c>
      <c r="AD174" s="136">
        <v>0</v>
      </c>
      <c r="AE174" s="136">
        <v>0</v>
      </c>
      <c r="AF174" s="136">
        <v>0</v>
      </c>
      <c r="AG174" s="136">
        <v>1</v>
      </c>
      <c r="AH174" s="136">
        <v>0</v>
      </c>
      <c r="AI174" s="136">
        <v>0</v>
      </c>
      <c r="AJ174" s="136">
        <v>0</v>
      </c>
      <c r="AK174" s="136">
        <v>0</v>
      </c>
      <c r="AL174" s="136">
        <v>0</v>
      </c>
      <c r="AM174" s="136">
        <v>0</v>
      </c>
      <c r="AN174" s="136">
        <v>0</v>
      </c>
      <c r="AO174" s="136">
        <v>0</v>
      </c>
      <c r="AP174" s="136">
        <v>3</v>
      </c>
    </row>
    <row r="175" spans="1:42" ht="15.6" x14ac:dyDescent="0.3">
      <c r="A175" s="161" t="s">
        <v>550</v>
      </c>
      <c r="B175" s="160">
        <v>22</v>
      </c>
      <c r="C175" s="136">
        <v>0</v>
      </c>
      <c r="D175" s="136">
        <v>0</v>
      </c>
      <c r="E175" s="136">
        <v>0</v>
      </c>
      <c r="F175" s="136">
        <v>0</v>
      </c>
      <c r="G175" s="136">
        <v>0</v>
      </c>
      <c r="H175" s="136">
        <v>1</v>
      </c>
      <c r="I175" s="136">
        <v>0</v>
      </c>
      <c r="J175" s="136">
        <v>0</v>
      </c>
      <c r="K175" s="136">
        <v>0</v>
      </c>
      <c r="L175" s="136">
        <v>0</v>
      </c>
      <c r="M175" s="136">
        <v>0</v>
      </c>
      <c r="N175" s="136">
        <v>0</v>
      </c>
      <c r="O175" s="136">
        <v>0</v>
      </c>
      <c r="P175" s="136">
        <v>0</v>
      </c>
      <c r="Q175" s="136">
        <v>0</v>
      </c>
      <c r="R175" s="136">
        <v>0</v>
      </c>
      <c r="S175" s="136">
        <v>11</v>
      </c>
      <c r="T175" s="136">
        <v>0</v>
      </c>
      <c r="U175" s="136">
        <v>0</v>
      </c>
      <c r="V175" s="136">
        <v>0</v>
      </c>
      <c r="W175" s="136">
        <v>0</v>
      </c>
      <c r="X175" s="136">
        <v>0</v>
      </c>
      <c r="Y175" s="136">
        <v>0</v>
      </c>
      <c r="Z175" s="136">
        <v>0</v>
      </c>
      <c r="AA175" s="136">
        <v>0</v>
      </c>
      <c r="AB175" s="136">
        <v>0</v>
      </c>
      <c r="AC175" s="136">
        <v>6</v>
      </c>
      <c r="AD175" s="136">
        <v>0</v>
      </c>
      <c r="AE175" s="136">
        <v>0</v>
      </c>
      <c r="AF175" s="136">
        <v>0</v>
      </c>
      <c r="AG175" s="136">
        <v>1</v>
      </c>
      <c r="AH175" s="136">
        <v>2</v>
      </c>
      <c r="AI175" s="136">
        <v>0</v>
      </c>
      <c r="AJ175" s="136">
        <v>0</v>
      </c>
      <c r="AK175" s="136">
        <v>0</v>
      </c>
      <c r="AL175" s="136">
        <v>0</v>
      </c>
      <c r="AM175" s="136">
        <v>0</v>
      </c>
      <c r="AN175" s="136">
        <v>0</v>
      </c>
      <c r="AO175" s="136">
        <v>1</v>
      </c>
      <c r="AP175" s="136">
        <v>0</v>
      </c>
    </row>
    <row r="176" spans="1:42" ht="15.6" x14ac:dyDescent="0.3">
      <c r="A176" s="161" t="s">
        <v>715</v>
      </c>
      <c r="B176" s="160">
        <v>0</v>
      </c>
      <c r="C176" s="136">
        <v>0</v>
      </c>
      <c r="D176" s="136">
        <v>0</v>
      </c>
      <c r="E176" s="136">
        <v>0</v>
      </c>
      <c r="F176" s="136">
        <v>0</v>
      </c>
      <c r="G176" s="136">
        <v>0</v>
      </c>
      <c r="H176" s="136">
        <v>0</v>
      </c>
      <c r="I176" s="136">
        <v>0</v>
      </c>
      <c r="J176" s="136">
        <v>0</v>
      </c>
      <c r="K176" s="136">
        <v>0</v>
      </c>
      <c r="L176" s="136">
        <v>0</v>
      </c>
      <c r="M176" s="136">
        <v>0</v>
      </c>
      <c r="N176" s="136">
        <v>0</v>
      </c>
      <c r="O176" s="136">
        <v>0</v>
      </c>
      <c r="P176" s="136">
        <v>0</v>
      </c>
      <c r="Q176" s="136">
        <v>0</v>
      </c>
      <c r="R176" s="136">
        <v>0</v>
      </c>
      <c r="S176" s="136">
        <v>0</v>
      </c>
      <c r="T176" s="136">
        <v>0</v>
      </c>
      <c r="U176" s="136">
        <v>0</v>
      </c>
      <c r="V176" s="136">
        <v>0</v>
      </c>
      <c r="W176" s="136">
        <v>0</v>
      </c>
      <c r="X176" s="136">
        <v>0</v>
      </c>
      <c r="Y176" s="136">
        <v>0</v>
      </c>
      <c r="Z176" s="136">
        <v>0</v>
      </c>
      <c r="AA176" s="136">
        <v>0</v>
      </c>
      <c r="AB176" s="136">
        <v>0</v>
      </c>
      <c r="AC176" s="136">
        <v>0</v>
      </c>
      <c r="AD176" s="136">
        <v>0</v>
      </c>
      <c r="AE176" s="136">
        <v>0</v>
      </c>
      <c r="AF176" s="136">
        <v>0</v>
      </c>
      <c r="AG176" s="136">
        <v>0</v>
      </c>
      <c r="AH176" s="136">
        <v>0</v>
      </c>
      <c r="AI176" s="136">
        <v>0</v>
      </c>
      <c r="AJ176" s="136">
        <v>0</v>
      </c>
      <c r="AK176" s="136">
        <v>0</v>
      </c>
      <c r="AL176" s="136">
        <v>0</v>
      </c>
      <c r="AM176" s="136">
        <v>0</v>
      </c>
      <c r="AN176" s="136">
        <v>0</v>
      </c>
      <c r="AO176" s="136">
        <v>0</v>
      </c>
      <c r="AP176" s="136">
        <v>0</v>
      </c>
    </row>
    <row r="177" spans="1:42" ht="15.6" x14ac:dyDescent="0.3">
      <c r="A177" s="161" t="s">
        <v>580</v>
      </c>
      <c r="B177" s="160">
        <v>0</v>
      </c>
      <c r="C177" s="136">
        <v>0</v>
      </c>
      <c r="D177" s="136">
        <v>0</v>
      </c>
      <c r="E177" s="136">
        <v>0</v>
      </c>
      <c r="F177" s="136">
        <v>0</v>
      </c>
      <c r="G177" s="136">
        <v>0</v>
      </c>
      <c r="H177" s="136">
        <v>0</v>
      </c>
      <c r="I177" s="136">
        <v>0</v>
      </c>
      <c r="J177" s="136">
        <v>0</v>
      </c>
      <c r="K177" s="136">
        <v>0</v>
      </c>
      <c r="L177" s="136">
        <v>0</v>
      </c>
      <c r="M177" s="136">
        <v>0</v>
      </c>
      <c r="N177" s="136">
        <v>0</v>
      </c>
      <c r="O177" s="136">
        <v>0</v>
      </c>
      <c r="P177" s="136">
        <v>0</v>
      </c>
      <c r="Q177" s="136">
        <v>0</v>
      </c>
      <c r="R177" s="136">
        <v>0</v>
      </c>
      <c r="S177" s="136">
        <v>0</v>
      </c>
      <c r="T177" s="136">
        <v>0</v>
      </c>
      <c r="U177" s="136">
        <v>0</v>
      </c>
      <c r="V177" s="136">
        <v>0</v>
      </c>
      <c r="W177" s="136">
        <v>0</v>
      </c>
      <c r="X177" s="136">
        <v>0</v>
      </c>
      <c r="Y177" s="136">
        <v>0</v>
      </c>
      <c r="Z177" s="136">
        <v>0</v>
      </c>
      <c r="AA177" s="136">
        <v>0</v>
      </c>
      <c r="AB177" s="136">
        <v>0</v>
      </c>
      <c r="AC177" s="136">
        <v>0</v>
      </c>
      <c r="AD177" s="136">
        <v>0</v>
      </c>
      <c r="AE177" s="136">
        <v>0</v>
      </c>
      <c r="AF177" s="136">
        <v>0</v>
      </c>
      <c r="AG177" s="136">
        <v>0</v>
      </c>
      <c r="AH177" s="136">
        <v>0</v>
      </c>
      <c r="AI177" s="136">
        <v>0</v>
      </c>
      <c r="AJ177" s="136">
        <v>0</v>
      </c>
      <c r="AK177" s="136">
        <v>0</v>
      </c>
      <c r="AL177" s="136">
        <v>0</v>
      </c>
      <c r="AM177" s="136">
        <v>0</v>
      </c>
      <c r="AN177" s="136">
        <v>0</v>
      </c>
      <c r="AO177" s="136">
        <v>0</v>
      </c>
      <c r="AP177" s="136">
        <v>0</v>
      </c>
    </row>
    <row r="178" spans="1:42" ht="15.6" x14ac:dyDescent="0.3">
      <c r="A178" s="161" t="s">
        <v>716</v>
      </c>
      <c r="B178" s="160">
        <v>43</v>
      </c>
      <c r="C178" s="136">
        <v>0</v>
      </c>
      <c r="D178" s="136">
        <v>0</v>
      </c>
      <c r="E178" s="136">
        <v>0</v>
      </c>
      <c r="F178" s="136">
        <v>0</v>
      </c>
      <c r="G178" s="136">
        <v>0</v>
      </c>
      <c r="H178" s="136">
        <v>3</v>
      </c>
      <c r="I178" s="136">
        <v>0</v>
      </c>
      <c r="J178" s="136">
        <v>0</v>
      </c>
      <c r="K178" s="136">
        <v>0</v>
      </c>
      <c r="L178" s="136">
        <v>0</v>
      </c>
      <c r="M178" s="136">
        <v>0</v>
      </c>
      <c r="N178" s="136">
        <v>0</v>
      </c>
      <c r="O178" s="136">
        <v>0</v>
      </c>
      <c r="P178" s="136">
        <v>0</v>
      </c>
      <c r="Q178" s="136">
        <v>0</v>
      </c>
      <c r="R178" s="136">
        <v>0</v>
      </c>
      <c r="S178" s="136">
        <v>35</v>
      </c>
      <c r="T178" s="136">
        <v>0</v>
      </c>
      <c r="U178" s="136">
        <v>0</v>
      </c>
      <c r="V178" s="136">
        <v>0</v>
      </c>
      <c r="W178" s="136">
        <v>0</v>
      </c>
      <c r="X178" s="136">
        <v>0</v>
      </c>
      <c r="Y178" s="136">
        <v>0</v>
      </c>
      <c r="Z178" s="136">
        <v>0</v>
      </c>
      <c r="AA178" s="136">
        <v>0</v>
      </c>
      <c r="AB178" s="136">
        <v>0</v>
      </c>
      <c r="AC178" s="136">
        <v>0</v>
      </c>
      <c r="AD178" s="136">
        <v>0</v>
      </c>
      <c r="AE178" s="136">
        <v>0</v>
      </c>
      <c r="AF178" s="136">
        <v>0</v>
      </c>
      <c r="AG178" s="136">
        <v>1</v>
      </c>
      <c r="AH178" s="136">
        <v>0</v>
      </c>
      <c r="AI178" s="136">
        <v>0</v>
      </c>
      <c r="AJ178" s="136">
        <v>0</v>
      </c>
      <c r="AK178" s="136">
        <v>0</v>
      </c>
      <c r="AL178" s="136">
        <v>0</v>
      </c>
      <c r="AM178" s="136">
        <v>0</v>
      </c>
      <c r="AN178" s="136">
        <v>0</v>
      </c>
      <c r="AO178" s="136">
        <v>0</v>
      </c>
      <c r="AP178" s="136">
        <v>4</v>
      </c>
    </row>
    <row r="179" spans="1:42" ht="15.6" x14ac:dyDescent="0.3">
      <c r="A179" s="161" t="s">
        <v>584</v>
      </c>
      <c r="B179" s="160">
        <v>0</v>
      </c>
      <c r="C179" s="136">
        <v>0</v>
      </c>
      <c r="D179" s="136">
        <v>0</v>
      </c>
      <c r="E179" s="136">
        <v>0</v>
      </c>
      <c r="F179" s="136">
        <v>0</v>
      </c>
      <c r="G179" s="136">
        <v>0</v>
      </c>
      <c r="H179" s="136">
        <v>0</v>
      </c>
      <c r="I179" s="136">
        <v>0</v>
      </c>
      <c r="J179" s="136">
        <v>0</v>
      </c>
      <c r="K179" s="136">
        <v>0</v>
      </c>
      <c r="L179" s="136">
        <v>0</v>
      </c>
      <c r="M179" s="136">
        <v>0</v>
      </c>
      <c r="N179" s="136">
        <v>0</v>
      </c>
      <c r="O179" s="136">
        <v>0</v>
      </c>
      <c r="P179" s="136">
        <v>0</v>
      </c>
      <c r="Q179" s="136">
        <v>0</v>
      </c>
      <c r="R179" s="136">
        <v>0</v>
      </c>
      <c r="S179" s="136">
        <v>0</v>
      </c>
      <c r="T179" s="136">
        <v>0</v>
      </c>
      <c r="U179" s="136">
        <v>0</v>
      </c>
      <c r="V179" s="136">
        <v>0</v>
      </c>
      <c r="W179" s="136">
        <v>0</v>
      </c>
      <c r="X179" s="136">
        <v>0</v>
      </c>
      <c r="Y179" s="136">
        <v>0</v>
      </c>
      <c r="Z179" s="136">
        <v>0</v>
      </c>
      <c r="AA179" s="136">
        <v>0</v>
      </c>
      <c r="AB179" s="136">
        <v>0</v>
      </c>
      <c r="AC179" s="136">
        <v>0</v>
      </c>
      <c r="AD179" s="136">
        <v>0</v>
      </c>
      <c r="AE179" s="136">
        <v>0</v>
      </c>
      <c r="AF179" s="136">
        <v>0</v>
      </c>
      <c r="AG179" s="136">
        <v>0</v>
      </c>
      <c r="AH179" s="136">
        <v>0</v>
      </c>
      <c r="AI179" s="136">
        <v>0</v>
      </c>
      <c r="AJ179" s="136">
        <v>0</v>
      </c>
      <c r="AK179" s="136">
        <v>0</v>
      </c>
      <c r="AL179" s="136">
        <v>0</v>
      </c>
      <c r="AM179" s="136">
        <v>0</v>
      </c>
      <c r="AN179" s="136">
        <v>0</v>
      </c>
      <c r="AO179" s="136">
        <v>0</v>
      </c>
      <c r="AP179" s="136">
        <v>0</v>
      </c>
    </row>
    <row r="180" spans="1:42" ht="15.6" x14ac:dyDescent="0.3">
      <c r="A180" s="161" t="s">
        <v>717</v>
      </c>
      <c r="B180" s="160">
        <v>0</v>
      </c>
      <c r="C180" s="136">
        <v>0</v>
      </c>
      <c r="D180" s="136">
        <v>0</v>
      </c>
      <c r="E180" s="136">
        <v>0</v>
      </c>
      <c r="F180" s="136">
        <v>0</v>
      </c>
      <c r="G180" s="136">
        <v>0</v>
      </c>
      <c r="H180" s="136">
        <v>0</v>
      </c>
      <c r="I180" s="136">
        <v>0</v>
      </c>
      <c r="J180" s="136">
        <v>0</v>
      </c>
      <c r="K180" s="136">
        <v>0</v>
      </c>
      <c r="L180" s="136">
        <v>0</v>
      </c>
      <c r="M180" s="136">
        <v>0</v>
      </c>
      <c r="N180" s="136">
        <v>0</v>
      </c>
      <c r="O180" s="136">
        <v>0</v>
      </c>
      <c r="P180" s="136">
        <v>0</v>
      </c>
      <c r="Q180" s="136">
        <v>0</v>
      </c>
      <c r="R180" s="136">
        <v>0</v>
      </c>
      <c r="S180" s="136">
        <v>0</v>
      </c>
      <c r="T180" s="136">
        <v>0</v>
      </c>
      <c r="U180" s="136">
        <v>0</v>
      </c>
      <c r="V180" s="136">
        <v>0</v>
      </c>
      <c r="W180" s="136">
        <v>0</v>
      </c>
      <c r="X180" s="136">
        <v>0</v>
      </c>
      <c r="Y180" s="136">
        <v>0</v>
      </c>
      <c r="Z180" s="136">
        <v>0</v>
      </c>
      <c r="AA180" s="136">
        <v>0</v>
      </c>
      <c r="AB180" s="136">
        <v>0</v>
      </c>
      <c r="AC180" s="136">
        <v>0</v>
      </c>
      <c r="AD180" s="136">
        <v>0</v>
      </c>
      <c r="AE180" s="136">
        <v>0</v>
      </c>
      <c r="AF180" s="136">
        <v>0</v>
      </c>
      <c r="AG180" s="136">
        <v>0</v>
      </c>
      <c r="AH180" s="136">
        <v>0</v>
      </c>
      <c r="AI180" s="136">
        <v>0</v>
      </c>
      <c r="AJ180" s="136">
        <v>0</v>
      </c>
      <c r="AK180" s="136">
        <v>0</v>
      </c>
      <c r="AL180" s="136">
        <v>0</v>
      </c>
      <c r="AM180" s="136">
        <v>0</v>
      </c>
      <c r="AN180" s="136">
        <v>0</v>
      </c>
      <c r="AO180" s="136">
        <v>0</v>
      </c>
      <c r="AP180" s="136">
        <v>0</v>
      </c>
    </row>
    <row r="181" spans="1:42" ht="15.6" x14ac:dyDescent="0.3">
      <c r="A181" s="161" t="s">
        <v>585</v>
      </c>
      <c r="B181" s="160">
        <v>0</v>
      </c>
      <c r="C181" s="136">
        <v>0</v>
      </c>
      <c r="D181" s="136">
        <v>0</v>
      </c>
      <c r="E181" s="136">
        <v>0</v>
      </c>
      <c r="F181" s="136">
        <v>0</v>
      </c>
      <c r="G181" s="136">
        <v>0</v>
      </c>
      <c r="H181" s="136">
        <v>0</v>
      </c>
      <c r="I181" s="136">
        <v>0</v>
      </c>
      <c r="J181" s="136">
        <v>0</v>
      </c>
      <c r="K181" s="136">
        <v>0</v>
      </c>
      <c r="L181" s="136">
        <v>0</v>
      </c>
      <c r="M181" s="136">
        <v>0</v>
      </c>
      <c r="N181" s="136">
        <v>0</v>
      </c>
      <c r="O181" s="136">
        <v>0</v>
      </c>
      <c r="P181" s="136">
        <v>0</v>
      </c>
      <c r="Q181" s="136">
        <v>0</v>
      </c>
      <c r="R181" s="136">
        <v>0</v>
      </c>
      <c r="S181" s="136">
        <v>0</v>
      </c>
      <c r="T181" s="136">
        <v>0</v>
      </c>
      <c r="U181" s="136">
        <v>0</v>
      </c>
      <c r="V181" s="136">
        <v>0</v>
      </c>
      <c r="W181" s="136">
        <v>0</v>
      </c>
      <c r="X181" s="136">
        <v>0</v>
      </c>
      <c r="Y181" s="136">
        <v>0</v>
      </c>
      <c r="Z181" s="136">
        <v>0</v>
      </c>
      <c r="AA181" s="136">
        <v>0</v>
      </c>
      <c r="AB181" s="136">
        <v>0</v>
      </c>
      <c r="AC181" s="136">
        <v>0</v>
      </c>
      <c r="AD181" s="136">
        <v>0</v>
      </c>
      <c r="AE181" s="136">
        <v>0</v>
      </c>
      <c r="AF181" s="136">
        <v>0</v>
      </c>
      <c r="AG181" s="136">
        <v>0</v>
      </c>
      <c r="AH181" s="136">
        <v>0</v>
      </c>
      <c r="AI181" s="136">
        <v>0</v>
      </c>
      <c r="AJ181" s="136">
        <v>0</v>
      </c>
      <c r="AK181" s="136">
        <v>0</v>
      </c>
      <c r="AL181" s="136">
        <v>0</v>
      </c>
      <c r="AM181" s="136">
        <v>0</v>
      </c>
      <c r="AN181" s="136">
        <v>0</v>
      </c>
      <c r="AO181" s="136">
        <v>0</v>
      </c>
      <c r="AP181" s="136">
        <v>0</v>
      </c>
    </row>
    <row r="182" spans="1:42" ht="15.6" x14ac:dyDescent="0.3">
      <c r="A182" s="161" t="s">
        <v>718</v>
      </c>
      <c r="B182" s="160">
        <v>0</v>
      </c>
      <c r="C182" s="136">
        <v>0</v>
      </c>
      <c r="D182" s="136">
        <v>0</v>
      </c>
      <c r="E182" s="136">
        <v>0</v>
      </c>
      <c r="F182" s="136">
        <v>0</v>
      </c>
      <c r="G182" s="136">
        <v>0</v>
      </c>
      <c r="H182" s="136">
        <v>0</v>
      </c>
      <c r="I182" s="136">
        <v>0</v>
      </c>
      <c r="J182" s="136">
        <v>0</v>
      </c>
      <c r="K182" s="136">
        <v>0</v>
      </c>
      <c r="L182" s="136">
        <v>0</v>
      </c>
      <c r="M182" s="136">
        <v>0</v>
      </c>
      <c r="N182" s="136">
        <v>0</v>
      </c>
      <c r="O182" s="136">
        <v>0</v>
      </c>
      <c r="P182" s="136">
        <v>0</v>
      </c>
      <c r="Q182" s="136">
        <v>0</v>
      </c>
      <c r="R182" s="136">
        <v>0</v>
      </c>
      <c r="S182" s="136">
        <v>0</v>
      </c>
      <c r="T182" s="136">
        <v>0</v>
      </c>
      <c r="U182" s="136">
        <v>0</v>
      </c>
      <c r="V182" s="136">
        <v>0</v>
      </c>
      <c r="W182" s="136">
        <v>0</v>
      </c>
      <c r="X182" s="136">
        <v>0</v>
      </c>
      <c r="Y182" s="136">
        <v>0</v>
      </c>
      <c r="Z182" s="136">
        <v>0</v>
      </c>
      <c r="AA182" s="136">
        <v>0</v>
      </c>
      <c r="AB182" s="136">
        <v>0</v>
      </c>
      <c r="AC182" s="136">
        <v>0</v>
      </c>
      <c r="AD182" s="136">
        <v>0</v>
      </c>
      <c r="AE182" s="136">
        <v>0</v>
      </c>
      <c r="AF182" s="136">
        <v>0</v>
      </c>
      <c r="AG182" s="136">
        <v>0</v>
      </c>
      <c r="AH182" s="136">
        <v>0</v>
      </c>
      <c r="AI182" s="136">
        <v>0</v>
      </c>
      <c r="AJ182" s="136">
        <v>0</v>
      </c>
      <c r="AK182" s="136">
        <v>0</v>
      </c>
      <c r="AL182" s="136">
        <v>0</v>
      </c>
      <c r="AM182" s="136">
        <v>0</v>
      </c>
      <c r="AN182" s="136">
        <v>0</v>
      </c>
      <c r="AO182" s="136">
        <v>0</v>
      </c>
      <c r="AP182" s="136">
        <v>0</v>
      </c>
    </row>
    <row r="183" spans="1:42" ht="15.6" x14ac:dyDescent="0.3">
      <c r="A183" s="161" t="s">
        <v>552</v>
      </c>
      <c r="B183" s="160">
        <v>0</v>
      </c>
      <c r="C183" s="136">
        <v>0</v>
      </c>
      <c r="D183" s="136">
        <v>0</v>
      </c>
      <c r="E183" s="136">
        <v>0</v>
      </c>
      <c r="F183" s="136">
        <v>0</v>
      </c>
      <c r="G183" s="136">
        <v>0</v>
      </c>
      <c r="H183" s="136">
        <v>0</v>
      </c>
      <c r="I183" s="136">
        <v>0</v>
      </c>
      <c r="J183" s="136">
        <v>0</v>
      </c>
      <c r="K183" s="136">
        <v>0</v>
      </c>
      <c r="L183" s="136">
        <v>0</v>
      </c>
      <c r="M183" s="136">
        <v>0</v>
      </c>
      <c r="N183" s="136">
        <v>0</v>
      </c>
      <c r="O183" s="136">
        <v>0</v>
      </c>
      <c r="P183" s="136">
        <v>0</v>
      </c>
      <c r="Q183" s="136">
        <v>0</v>
      </c>
      <c r="R183" s="136">
        <v>0</v>
      </c>
      <c r="S183" s="136">
        <v>0</v>
      </c>
      <c r="T183" s="136">
        <v>0</v>
      </c>
      <c r="U183" s="136">
        <v>0</v>
      </c>
      <c r="V183" s="136">
        <v>0</v>
      </c>
      <c r="W183" s="136">
        <v>0</v>
      </c>
      <c r="X183" s="136">
        <v>0</v>
      </c>
      <c r="Y183" s="136">
        <v>0</v>
      </c>
      <c r="Z183" s="136">
        <v>0</v>
      </c>
      <c r="AA183" s="136">
        <v>0</v>
      </c>
      <c r="AB183" s="136">
        <v>0</v>
      </c>
      <c r="AC183" s="136">
        <v>0</v>
      </c>
      <c r="AD183" s="136">
        <v>0</v>
      </c>
      <c r="AE183" s="136">
        <v>0</v>
      </c>
      <c r="AF183" s="136">
        <v>0</v>
      </c>
      <c r="AG183" s="136">
        <v>0</v>
      </c>
      <c r="AH183" s="136">
        <v>0</v>
      </c>
      <c r="AI183" s="136">
        <v>0</v>
      </c>
      <c r="AJ183" s="136">
        <v>0</v>
      </c>
      <c r="AK183" s="136">
        <v>0</v>
      </c>
      <c r="AL183" s="136">
        <v>0</v>
      </c>
      <c r="AM183" s="136">
        <v>0</v>
      </c>
      <c r="AN183" s="136">
        <v>0</v>
      </c>
      <c r="AO183" s="136">
        <v>0</v>
      </c>
      <c r="AP183" s="136">
        <v>0</v>
      </c>
    </row>
    <row r="184" spans="1:42" ht="15.6" x14ac:dyDescent="0.3">
      <c r="A184" s="161" t="s">
        <v>551</v>
      </c>
      <c r="B184" s="160">
        <v>1</v>
      </c>
      <c r="C184" s="136">
        <v>0</v>
      </c>
      <c r="D184" s="136">
        <v>0</v>
      </c>
      <c r="E184" s="136">
        <v>0</v>
      </c>
      <c r="F184" s="136">
        <v>0</v>
      </c>
      <c r="G184" s="136">
        <v>0</v>
      </c>
      <c r="H184" s="136">
        <v>0</v>
      </c>
      <c r="I184" s="136">
        <v>0</v>
      </c>
      <c r="J184" s="136">
        <v>0</v>
      </c>
      <c r="K184" s="136">
        <v>0</v>
      </c>
      <c r="L184" s="136">
        <v>0</v>
      </c>
      <c r="M184" s="136">
        <v>0</v>
      </c>
      <c r="N184" s="136">
        <v>0</v>
      </c>
      <c r="O184" s="136">
        <v>0</v>
      </c>
      <c r="P184" s="136">
        <v>0</v>
      </c>
      <c r="Q184" s="136">
        <v>0</v>
      </c>
      <c r="R184" s="136">
        <v>0</v>
      </c>
      <c r="S184" s="136">
        <v>1</v>
      </c>
      <c r="T184" s="136">
        <v>0</v>
      </c>
      <c r="U184" s="136">
        <v>0</v>
      </c>
      <c r="V184" s="136">
        <v>0</v>
      </c>
      <c r="W184" s="136">
        <v>0</v>
      </c>
      <c r="X184" s="136">
        <v>0</v>
      </c>
      <c r="Y184" s="136">
        <v>0</v>
      </c>
      <c r="Z184" s="136">
        <v>0</v>
      </c>
      <c r="AA184" s="136">
        <v>0</v>
      </c>
      <c r="AB184" s="136">
        <v>0</v>
      </c>
      <c r="AC184" s="136">
        <v>0</v>
      </c>
      <c r="AD184" s="136">
        <v>0</v>
      </c>
      <c r="AE184" s="136">
        <v>0</v>
      </c>
      <c r="AF184" s="136">
        <v>0</v>
      </c>
      <c r="AG184" s="136">
        <v>0</v>
      </c>
      <c r="AH184" s="136">
        <v>0</v>
      </c>
      <c r="AI184" s="136">
        <v>0</v>
      </c>
      <c r="AJ184" s="136">
        <v>0</v>
      </c>
      <c r="AK184" s="136">
        <v>0</v>
      </c>
      <c r="AL184" s="136">
        <v>0</v>
      </c>
      <c r="AM184" s="136">
        <v>0</v>
      </c>
      <c r="AN184" s="136">
        <v>0</v>
      </c>
      <c r="AO184" s="136">
        <v>0</v>
      </c>
      <c r="AP184" s="136">
        <v>0</v>
      </c>
    </row>
    <row r="185" spans="1:42" ht="15.6" x14ac:dyDescent="0.3">
      <c r="A185" s="161" t="s">
        <v>719</v>
      </c>
      <c r="B185" s="160">
        <v>0</v>
      </c>
      <c r="C185" s="136">
        <v>0</v>
      </c>
      <c r="D185" s="136">
        <v>0</v>
      </c>
      <c r="E185" s="136">
        <v>0</v>
      </c>
      <c r="F185" s="136">
        <v>0</v>
      </c>
      <c r="G185" s="136">
        <v>0</v>
      </c>
      <c r="H185" s="136">
        <v>0</v>
      </c>
      <c r="I185" s="136">
        <v>0</v>
      </c>
      <c r="J185" s="136">
        <v>0</v>
      </c>
      <c r="K185" s="136">
        <v>0</v>
      </c>
      <c r="L185" s="136">
        <v>0</v>
      </c>
      <c r="M185" s="136">
        <v>0</v>
      </c>
      <c r="N185" s="136">
        <v>0</v>
      </c>
      <c r="O185" s="136">
        <v>0</v>
      </c>
      <c r="P185" s="136">
        <v>0</v>
      </c>
      <c r="Q185" s="136">
        <v>0</v>
      </c>
      <c r="R185" s="136">
        <v>0</v>
      </c>
      <c r="S185" s="136">
        <v>0</v>
      </c>
      <c r="T185" s="136">
        <v>0</v>
      </c>
      <c r="U185" s="136">
        <v>0</v>
      </c>
      <c r="V185" s="136">
        <v>0</v>
      </c>
      <c r="W185" s="136">
        <v>0</v>
      </c>
      <c r="X185" s="136">
        <v>0</v>
      </c>
      <c r="Y185" s="136">
        <v>0</v>
      </c>
      <c r="Z185" s="136">
        <v>0</v>
      </c>
      <c r="AA185" s="136">
        <v>0</v>
      </c>
      <c r="AB185" s="136">
        <v>0</v>
      </c>
      <c r="AC185" s="136">
        <v>0</v>
      </c>
      <c r="AD185" s="136">
        <v>0</v>
      </c>
      <c r="AE185" s="136">
        <v>0</v>
      </c>
      <c r="AF185" s="136">
        <v>0</v>
      </c>
      <c r="AG185" s="136">
        <v>0</v>
      </c>
      <c r="AH185" s="136">
        <v>0</v>
      </c>
      <c r="AI185" s="136">
        <v>0</v>
      </c>
      <c r="AJ185" s="136">
        <v>0</v>
      </c>
      <c r="AK185" s="136">
        <v>0</v>
      </c>
      <c r="AL185" s="136">
        <v>0</v>
      </c>
      <c r="AM185" s="136">
        <v>0</v>
      </c>
      <c r="AN185" s="136">
        <v>0</v>
      </c>
      <c r="AO185" s="136">
        <v>0</v>
      </c>
      <c r="AP185" s="136">
        <v>0</v>
      </c>
    </row>
    <row r="186" spans="1:42" ht="15.6" x14ac:dyDescent="0.3">
      <c r="A186" s="161" t="s">
        <v>720</v>
      </c>
      <c r="B186" s="160">
        <v>1</v>
      </c>
      <c r="C186" s="136">
        <v>0</v>
      </c>
      <c r="D186" s="136">
        <v>0</v>
      </c>
      <c r="E186" s="136">
        <v>0</v>
      </c>
      <c r="F186" s="136">
        <v>0</v>
      </c>
      <c r="G186" s="136">
        <v>0</v>
      </c>
      <c r="H186" s="136">
        <v>0</v>
      </c>
      <c r="I186" s="136">
        <v>0</v>
      </c>
      <c r="J186" s="136">
        <v>1</v>
      </c>
      <c r="K186" s="136">
        <v>0</v>
      </c>
      <c r="L186" s="136">
        <v>0</v>
      </c>
      <c r="M186" s="136">
        <v>0</v>
      </c>
      <c r="N186" s="136">
        <v>0</v>
      </c>
      <c r="O186" s="136">
        <v>0</v>
      </c>
      <c r="P186" s="136">
        <v>0</v>
      </c>
      <c r="Q186" s="136">
        <v>0</v>
      </c>
      <c r="R186" s="136">
        <v>0</v>
      </c>
      <c r="S186" s="136">
        <v>0</v>
      </c>
      <c r="T186" s="136">
        <v>0</v>
      </c>
      <c r="U186" s="136">
        <v>0</v>
      </c>
      <c r="V186" s="136">
        <v>0</v>
      </c>
      <c r="W186" s="136">
        <v>0</v>
      </c>
      <c r="X186" s="136">
        <v>0</v>
      </c>
      <c r="Y186" s="136">
        <v>0</v>
      </c>
      <c r="Z186" s="136">
        <v>0</v>
      </c>
      <c r="AA186" s="136">
        <v>0</v>
      </c>
      <c r="AB186" s="136">
        <v>0</v>
      </c>
      <c r="AC186" s="136">
        <v>0</v>
      </c>
      <c r="AD186" s="136">
        <v>0</v>
      </c>
      <c r="AE186" s="136">
        <v>0</v>
      </c>
      <c r="AF186" s="136">
        <v>0</v>
      </c>
      <c r="AG186" s="136">
        <v>0</v>
      </c>
      <c r="AH186" s="136">
        <v>0</v>
      </c>
      <c r="AI186" s="136">
        <v>0</v>
      </c>
      <c r="AJ186" s="136">
        <v>0</v>
      </c>
      <c r="AK186" s="136">
        <v>0</v>
      </c>
      <c r="AL186" s="136">
        <v>0</v>
      </c>
      <c r="AM186" s="136">
        <v>0</v>
      </c>
      <c r="AN186" s="136">
        <v>0</v>
      </c>
      <c r="AO186" s="136">
        <v>0</v>
      </c>
      <c r="AP186" s="136">
        <v>0</v>
      </c>
    </row>
    <row r="187" spans="1:42" ht="15.6" x14ac:dyDescent="0.3">
      <c r="A187" s="161" t="s">
        <v>605</v>
      </c>
      <c r="B187" s="160">
        <v>2</v>
      </c>
      <c r="C187" s="136">
        <v>0</v>
      </c>
      <c r="D187" s="136">
        <v>0</v>
      </c>
      <c r="E187" s="136">
        <v>0</v>
      </c>
      <c r="F187" s="136">
        <v>0</v>
      </c>
      <c r="G187" s="136">
        <v>0</v>
      </c>
      <c r="H187" s="136">
        <v>0</v>
      </c>
      <c r="I187" s="136">
        <v>0</v>
      </c>
      <c r="J187" s="136">
        <v>0</v>
      </c>
      <c r="K187" s="136">
        <v>0</v>
      </c>
      <c r="L187" s="136">
        <v>0</v>
      </c>
      <c r="M187" s="136">
        <v>0</v>
      </c>
      <c r="N187" s="136">
        <v>0</v>
      </c>
      <c r="O187" s="136">
        <v>0</v>
      </c>
      <c r="P187" s="136">
        <v>0</v>
      </c>
      <c r="Q187" s="136">
        <v>0</v>
      </c>
      <c r="R187" s="136">
        <v>0</v>
      </c>
      <c r="S187" s="136">
        <v>1</v>
      </c>
      <c r="T187" s="136">
        <v>0</v>
      </c>
      <c r="U187" s="136">
        <v>0</v>
      </c>
      <c r="V187" s="136">
        <v>0</v>
      </c>
      <c r="W187" s="136">
        <v>0</v>
      </c>
      <c r="X187" s="136">
        <v>0</v>
      </c>
      <c r="Y187" s="136">
        <v>0</v>
      </c>
      <c r="Z187" s="136">
        <v>0</v>
      </c>
      <c r="AA187" s="136">
        <v>0</v>
      </c>
      <c r="AB187" s="136">
        <v>0</v>
      </c>
      <c r="AC187" s="136">
        <v>1</v>
      </c>
      <c r="AD187" s="136">
        <v>0</v>
      </c>
      <c r="AE187" s="136">
        <v>0</v>
      </c>
      <c r="AF187" s="136">
        <v>0</v>
      </c>
      <c r="AG187" s="136">
        <v>0</v>
      </c>
      <c r="AH187" s="136">
        <v>0</v>
      </c>
      <c r="AI187" s="136">
        <v>0</v>
      </c>
      <c r="AJ187" s="136">
        <v>0</v>
      </c>
      <c r="AK187" s="136">
        <v>0</v>
      </c>
      <c r="AL187" s="136">
        <v>0</v>
      </c>
      <c r="AM187" s="136">
        <v>0</v>
      </c>
      <c r="AN187" s="136">
        <v>0</v>
      </c>
      <c r="AO187" s="136">
        <v>0</v>
      </c>
      <c r="AP187" s="136">
        <v>0</v>
      </c>
    </row>
    <row r="188" spans="1:42" ht="15.6" x14ac:dyDescent="0.3">
      <c r="A188" s="161" t="s">
        <v>721</v>
      </c>
      <c r="B188" s="160">
        <v>0</v>
      </c>
      <c r="C188" s="136">
        <v>0</v>
      </c>
      <c r="D188" s="136">
        <v>0</v>
      </c>
      <c r="E188" s="136">
        <v>0</v>
      </c>
      <c r="F188" s="136">
        <v>0</v>
      </c>
      <c r="G188" s="136">
        <v>0</v>
      </c>
      <c r="H188" s="136">
        <v>0</v>
      </c>
      <c r="I188" s="136">
        <v>0</v>
      </c>
      <c r="J188" s="136">
        <v>0</v>
      </c>
      <c r="K188" s="136">
        <v>0</v>
      </c>
      <c r="L188" s="136">
        <v>0</v>
      </c>
      <c r="M188" s="136">
        <v>0</v>
      </c>
      <c r="N188" s="136">
        <v>0</v>
      </c>
      <c r="O188" s="136">
        <v>0</v>
      </c>
      <c r="P188" s="136">
        <v>0</v>
      </c>
      <c r="Q188" s="136">
        <v>0</v>
      </c>
      <c r="R188" s="136">
        <v>0</v>
      </c>
      <c r="S188" s="136">
        <v>0</v>
      </c>
      <c r="T188" s="136">
        <v>0</v>
      </c>
      <c r="U188" s="136">
        <v>0</v>
      </c>
      <c r="V188" s="136">
        <v>0</v>
      </c>
      <c r="W188" s="136">
        <v>0</v>
      </c>
      <c r="X188" s="136">
        <v>0</v>
      </c>
      <c r="Y188" s="136">
        <v>0</v>
      </c>
      <c r="Z188" s="136">
        <v>0</v>
      </c>
      <c r="AA188" s="136">
        <v>0</v>
      </c>
      <c r="AB188" s="136">
        <v>0</v>
      </c>
      <c r="AC188" s="136">
        <v>0</v>
      </c>
      <c r="AD188" s="136">
        <v>0</v>
      </c>
      <c r="AE188" s="136">
        <v>0</v>
      </c>
      <c r="AF188" s="136">
        <v>0</v>
      </c>
      <c r="AG188" s="136">
        <v>0</v>
      </c>
      <c r="AH188" s="136">
        <v>0</v>
      </c>
      <c r="AI188" s="136">
        <v>0</v>
      </c>
      <c r="AJ188" s="136">
        <v>0</v>
      </c>
      <c r="AK188" s="136">
        <v>0</v>
      </c>
      <c r="AL188" s="136">
        <v>0</v>
      </c>
      <c r="AM188" s="136">
        <v>0</v>
      </c>
      <c r="AN188" s="136">
        <v>0</v>
      </c>
      <c r="AO188" s="136">
        <v>0</v>
      </c>
      <c r="AP188" s="136">
        <v>0</v>
      </c>
    </row>
    <row r="189" spans="1:42" ht="15.6" x14ac:dyDescent="0.3">
      <c r="A189" s="161" t="s">
        <v>722</v>
      </c>
      <c r="B189" s="160">
        <v>1</v>
      </c>
      <c r="C189" s="136">
        <v>0</v>
      </c>
      <c r="D189" s="136">
        <v>0</v>
      </c>
      <c r="E189" s="136">
        <v>0</v>
      </c>
      <c r="F189" s="136">
        <v>0</v>
      </c>
      <c r="G189" s="136">
        <v>0</v>
      </c>
      <c r="H189" s="136">
        <v>0</v>
      </c>
      <c r="I189" s="136">
        <v>0</v>
      </c>
      <c r="J189" s="136">
        <v>0</v>
      </c>
      <c r="K189" s="136">
        <v>0</v>
      </c>
      <c r="L189" s="136">
        <v>0</v>
      </c>
      <c r="M189" s="136">
        <v>0</v>
      </c>
      <c r="N189" s="136">
        <v>0</v>
      </c>
      <c r="O189" s="136">
        <v>0</v>
      </c>
      <c r="P189" s="136">
        <v>1</v>
      </c>
      <c r="Q189" s="136">
        <v>0</v>
      </c>
      <c r="R189" s="136">
        <v>0</v>
      </c>
      <c r="S189" s="136">
        <v>0</v>
      </c>
      <c r="T189" s="136">
        <v>0</v>
      </c>
      <c r="U189" s="136">
        <v>0</v>
      </c>
      <c r="V189" s="136">
        <v>0</v>
      </c>
      <c r="W189" s="136">
        <v>0</v>
      </c>
      <c r="X189" s="136">
        <v>0</v>
      </c>
      <c r="Y189" s="136">
        <v>0</v>
      </c>
      <c r="Z189" s="136">
        <v>0</v>
      </c>
      <c r="AA189" s="136">
        <v>0</v>
      </c>
      <c r="AB189" s="136">
        <v>0</v>
      </c>
      <c r="AC189" s="136">
        <v>0</v>
      </c>
      <c r="AD189" s="136">
        <v>0</v>
      </c>
      <c r="AE189" s="136">
        <v>0</v>
      </c>
      <c r="AF189" s="136">
        <v>0</v>
      </c>
      <c r="AG189" s="136">
        <v>0</v>
      </c>
      <c r="AH189" s="136">
        <v>0</v>
      </c>
      <c r="AI189" s="136">
        <v>0</v>
      </c>
      <c r="AJ189" s="136">
        <v>0</v>
      </c>
      <c r="AK189" s="136">
        <v>0</v>
      </c>
      <c r="AL189" s="136">
        <v>0</v>
      </c>
      <c r="AM189" s="136">
        <v>0</v>
      </c>
      <c r="AN189" s="136">
        <v>0</v>
      </c>
      <c r="AO189" s="136">
        <v>0</v>
      </c>
      <c r="AP189" s="136">
        <v>0</v>
      </c>
    </row>
    <row r="190" spans="1:42" ht="15.6" x14ac:dyDescent="0.3">
      <c r="A190" s="161" t="s">
        <v>723</v>
      </c>
      <c r="B190" s="160">
        <v>0</v>
      </c>
      <c r="C190" s="136">
        <v>0</v>
      </c>
      <c r="D190" s="136">
        <v>0</v>
      </c>
      <c r="E190" s="136">
        <v>0</v>
      </c>
      <c r="F190" s="136">
        <v>0</v>
      </c>
      <c r="G190" s="136">
        <v>0</v>
      </c>
      <c r="H190" s="136">
        <v>0</v>
      </c>
      <c r="I190" s="136">
        <v>0</v>
      </c>
      <c r="J190" s="136">
        <v>0</v>
      </c>
      <c r="K190" s="136">
        <v>0</v>
      </c>
      <c r="L190" s="136">
        <v>0</v>
      </c>
      <c r="M190" s="136">
        <v>0</v>
      </c>
      <c r="N190" s="136">
        <v>0</v>
      </c>
      <c r="O190" s="136">
        <v>0</v>
      </c>
      <c r="P190" s="136">
        <v>0</v>
      </c>
      <c r="Q190" s="136">
        <v>0</v>
      </c>
      <c r="R190" s="136">
        <v>0</v>
      </c>
      <c r="S190" s="136">
        <v>0</v>
      </c>
      <c r="T190" s="136">
        <v>0</v>
      </c>
      <c r="U190" s="136">
        <v>0</v>
      </c>
      <c r="V190" s="136">
        <v>0</v>
      </c>
      <c r="W190" s="136">
        <v>0</v>
      </c>
      <c r="X190" s="136">
        <v>0</v>
      </c>
      <c r="Y190" s="136">
        <v>0</v>
      </c>
      <c r="Z190" s="136">
        <v>0</v>
      </c>
      <c r="AA190" s="136">
        <v>0</v>
      </c>
      <c r="AB190" s="136">
        <v>0</v>
      </c>
      <c r="AC190" s="136">
        <v>0</v>
      </c>
      <c r="AD190" s="136">
        <v>0</v>
      </c>
      <c r="AE190" s="136">
        <v>0</v>
      </c>
      <c r="AF190" s="136">
        <v>0</v>
      </c>
      <c r="AG190" s="136">
        <v>0</v>
      </c>
      <c r="AH190" s="136">
        <v>0</v>
      </c>
      <c r="AI190" s="136">
        <v>0</v>
      </c>
      <c r="AJ190" s="136">
        <v>0</v>
      </c>
      <c r="AK190" s="136">
        <v>0</v>
      </c>
      <c r="AL190" s="136">
        <v>0</v>
      </c>
      <c r="AM190" s="136">
        <v>0</v>
      </c>
      <c r="AN190" s="136">
        <v>0</v>
      </c>
      <c r="AO190" s="136">
        <v>0</v>
      </c>
      <c r="AP190" s="136">
        <v>0</v>
      </c>
    </row>
    <row r="191" spans="1:42" ht="15.6" x14ac:dyDescent="0.3">
      <c r="A191" s="161" t="s">
        <v>553</v>
      </c>
      <c r="B191" s="160">
        <v>12</v>
      </c>
      <c r="C191" s="136">
        <v>0</v>
      </c>
      <c r="D191" s="136">
        <v>0</v>
      </c>
      <c r="E191" s="136">
        <v>0</v>
      </c>
      <c r="F191" s="136">
        <v>0</v>
      </c>
      <c r="G191" s="136">
        <v>0</v>
      </c>
      <c r="H191" s="136">
        <v>0</v>
      </c>
      <c r="I191" s="136">
        <v>0</v>
      </c>
      <c r="J191" s="136">
        <v>0</v>
      </c>
      <c r="K191" s="136">
        <v>0</v>
      </c>
      <c r="L191" s="136">
        <v>0</v>
      </c>
      <c r="M191" s="136">
        <v>0</v>
      </c>
      <c r="N191" s="136">
        <v>0</v>
      </c>
      <c r="O191" s="136">
        <v>0</v>
      </c>
      <c r="P191" s="136">
        <v>0</v>
      </c>
      <c r="Q191" s="136">
        <v>0</v>
      </c>
      <c r="R191" s="136">
        <v>0</v>
      </c>
      <c r="S191" s="136">
        <v>4</v>
      </c>
      <c r="T191" s="136">
        <v>0</v>
      </c>
      <c r="U191" s="136">
        <v>0</v>
      </c>
      <c r="V191" s="136">
        <v>0</v>
      </c>
      <c r="W191" s="136">
        <v>0</v>
      </c>
      <c r="X191" s="136">
        <v>0</v>
      </c>
      <c r="Y191" s="136">
        <v>0</v>
      </c>
      <c r="Z191" s="136">
        <v>0</v>
      </c>
      <c r="AA191" s="136">
        <v>0</v>
      </c>
      <c r="AB191" s="136">
        <v>0</v>
      </c>
      <c r="AC191" s="136">
        <v>1</v>
      </c>
      <c r="AD191" s="136">
        <v>0</v>
      </c>
      <c r="AE191" s="136">
        <v>0</v>
      </c>
      <c r="AF191" s="136">
        <v>0</v>
      </c>
      <c r="AG191" s="136">
        <v>6</v>
      </c>
      <c r="AH191" s="136">
        <v>1</v>
      </c>
      <c r="AI191" s="136">
        <v>0</v>
      </c>
      <c r="AJ191" s="136">
        <v>0</v>
      </c>
      <c r="AK191" s="136">
        <v>0</v>
      </c>
      <c r="AL191" s="136">
        <v>0</v>
      </c>
      <c r="AM191" s="136">
        <v>0</v>
      </c>
      <c r="AN191" s="136">
        <v>0</v>
      </c>
      <c r="AO191" s="136">
        <v>0</v>
      </c>
      <c r="AP191" s="136">
        <v>0</v>
      </c>
    </row>
    <row r="192" spans="1:42" ht="15.6" x14ac:dyDescent="0.3">
      <c r="A192" s="161" t="s">
        <v>515</v>
      </c>
      <c r="B192" s="160">
        <v>0</v>
      </c>
      <c r="C192" s="136">
        <v>0</v>
      </c>
      <c r="D192" s="136">
        <v>0</v>
      </c>
      <c r="E192" s="136">
        <v>0</v>
      </c>
      <c r="F192" s="136">
        <v>0</v>
      </c>
      <c r="G192" s="136">
        <v>0</v>
      </c>
      <c r="H192" s="136">
        <v>0</v>
      </c>
      <c r="I192" s="136">
        <v>0</v>
      </c>
      <c r="J192" s="136">
        <v>0</v>
      </c>
      <c r="K192" s="136">
        <v>0</v>
      </c>
      <c r="L192" s="136">
        <v>0</v>
      </c>
      <c r="M192" s="136">
        <v>0</v>
      </c>
      <c r="N192" s="136">
        <v>0</v>
      </c>
      <c r="O192" s="136">
        <v>0</v>
      </c>
      <c r="P192" s="136">
        <v>0</v>
      </c>
      <c r="Q192" s="136">
        <v>0</v>
      </c>
      <c r="R192" s="136">
        <v>0</v>
      </c>
      <c r="S192" s="136">
        <v>0</v>
      </c>
      <c r="T192" s="136">
        <v>0</v>
      </c>
      <c r="U192" s="136">
        <v>0</v>
      </c>
      <c r="V192" s="136">
        <v>0</v>
      </c>
      <c r="W192" s="136">
        <v>0</v>
      </c>
      <c r="X192" s="136">
        <v>0</v>
      </c>
      <c r="Y192" s="136">
        <v>0</v>
      </c>
      <c r="Z192" s="136">
        <v>0</v>
      </c>
      <c r="AA192" s="136">
        <v>0</v>
      </c>
      <c r="AB192" s="136">
        <v>0</v>
      </c>
      <c r="AC192" s="136">
        <v>0</v>
      </c>
      <c r="AD192" s="136">
        <v>0</v>
      </c>
      <c r="AE192" s="136">
        <v>0</v>
      </c>
      <c r="AF192" s="136">
        <v>0</v>
      </c>
      <c r="AG192" s="136">
        <v>0</v>
      </c>
      <c r="AH192" s="136">
        <v>0</v>
      </c>
      <c r="AI192" s="136">
        <v>0</v>
      </c>
      <c r="AJ192" s="136">
        <v>0</v>
      </c>
      <c r="AK192" s="136">
        <v>0</v>
      </c>
      <c r="AL192" s="136">
        <v>0</v>
      </c>
      <c r="AM192" s="136">
        <v>0</v>
      </c>
      <c r="AN192" s="136">
        <v>0</v>
      </c>
      <c r="AO192" s="136">
        <v>0</v>
      </c>
      <c r="AP192" s="136">
        <v>0</v>
      </c>
    </row>
    <row r="193" spans="1:42" ht="15.6" x14ac:dyDescent="0.3">
      <c r="A193" s="161" t="s">
        <v>724</v>
      </c>
      <c r="B193" s="160">
        <v>0</v>
      </c>
      <c r="C193" s="136">
        <v>0</v>
      </c>
      <c r="D193" s="136">
        <v>0</v>
      </c>
      <c r="E193" s="136">
        <v>0</v>
      </c>
      <c r="F193" s="136">
        <v>0</v>
      </c>
      <c r="G193" s="136">
        <v>0</v>
      </c>
      <c r="H193" s="136">
        <v>0</v>
      </c>
      <c r="I193" s="136">
        <v>0</v>
      </c>
      <c r="J193" s="136">
        <v>0</v>
      </c>
      <c r="K193" s="136">
        <v>0</v>
      </c>
      <c r="L193" s="136">
        <v>0</v>
      </c>
      <c r="M193" s="136">
        <v>0</v>
      </c>
      <c r="N193" s="136">
        <v>0</v>
      </c>
      <c r="O193" s="136">
        <v>0</v>
      </c>
      <c r="P193" s="136">
        <v>0</v>
      </c>
      <c r="Q193" s="136">
        <v>0</v>
      </c>
      <c r="R193" s="136">
        <v>0</v>
      </c>
      <c r="S193" s="136">
        <v>0</v>
      </c>
      <c r="T193" s="136">
        <v>0</v>
      </c>
      <c r="U193" s="136">
        <v>0</v>
      </c>
      <c r="V193" s="136">
        <v>0</v>
      </c>
      <c r="W193" s="136">
        <v>0</v>
      </c>
      <c r="X193" s="136">
        <v>0</v>
      </c>
      <c r="Y193" s="136">
        <v>0</v>
      </c>
      <c r="Z193" s="136">
        <v>0</v>
      </c>
      <c r="AA193" s="136">
        <v>0</v>
      </c>
      <c r="AB193" s="136">
        <v>0</v>
      </c>
      <c r="AC193" s="136">
        <v>0</v>
      </c>
      <c r="AD193" s="136">
        <v>0</v>
      </c>
      <c r="AE193" s="136">
        <v>0</v>
      </c>
      <c r="AF193" s="136">
        <v>0</v>
      </c>
      <c r="AG193" s="136">
        <v>0</v>
      </c>
      <c r="AH193" s="136">
        <v>0</v>
      </c>
      <c r="AI193" s="136">
        <v>0</v>
      </c>
      <c r="AJ193" s="136">
        <v>0</v>
      </c>
      <c r="AK193" s="136">
        <v>0</v>
      </c>
      <c r="AL193" s="136">
        <v>0</v>
      </c>
      <c r="AM193" s="136">
        <v>0</v>
      </c>
      <c r="AN193" s="136">
        <v>0</v>
      </c>
      <c r="AO193" s="136">
        <v>0</v>
      </c>
      <c r="AP193" s="136">
        <v>0</v>
      </c>
    </row>
    <row r="194" spans="1:42" ht="15.6" x14ac:dyDescent="0.3">
      <c r="A194" s="161" t="s">
        <v>557</v>
      </c>
      <c r="B194" s="160">
        <v>0</v>
      </c>
      <c r="C194" s="136">
        <v>0</v>
      </c>
      <c r="D194" s="136">
        <v>0</v>
      </c>
      <c r="E194" s="136">
        <v>0</v>
      </c>
      <c r="F194" s="136">
        <v>0</v>
      </c>
      <c r="G194" s="136">
        <v>0</v>
      </c>
      <c r="H194" s="136">
        <v>0</v>
      </c>
      <c r="I194" s="136">
        <v>0</v>
      </c>
      <c r="J194" s="136">
        <v>0</v>
      </c>
      <c r="K194" s="136">
        <v>0</v>
      </c>
      <c r="L194" s="136">
        <v>0</v>
      </c>
      <c r="M194" s="136">
        <v>0</v>
      </c>
      <c r="N194" s="136">
        <v>0</v>
      </c>
      <c r="O194" s="136">
        <v>0</v>
      </c>
      <c r="P194" s="136">
        <v>0</v>
      </c>
      <c r="Q194" s="136">
        <v>0</v>
      </c>
      <c r="R194" s="136">
        <v>0</v>
      </c>
      <c r="S194" s="136">
        <v>0</v>
      </c>
      <c r="T194" s="136">
        <v>0</v>
      </c>
      <c r="U194" s="136">
        <v>0</v>
      </c>
      <c r="V194" s="136">
        <v>0</v>
      </c>
      <c r="W194" s="136">
        <v>0</v>
      </c>
      <c r="X194" s="136">
        <v>0</v>
      </c>
      <c r="Y194" s="136">
        <v>0</v>
      </c>
      <c r="Z194" s="136">
        <v>0</v>
      </c>
      <c r="AA194" s="136">
        <v>0</v>
      </c>
      <c r="AB194" s="136">
        <v>0</v>
      </c>
      <c r="AC194" s="136">
        <v>0</v>
      </c>
      <c r="AD194" s="136">
        <v>0</v>
      </c>
      <c r="AE194" s="136">
        <v>0</v>
      </c>
      <c r="AF194" s="136">
        <v>0</v>
      </c>
      <c r="AG194" s="136">
        <v>0</v>
      </c>
      <c r="AH194" s="136">
        <v>0</v>
      </c>
      <c r="AI194" s="136">
        <v>0</v>
      </c>
      <c r="AJ194" s="136">
        <v>0</v>
      </c>
      <c r="AK194" s="136">
        <v>0</v>
      </c>
      <c r="AL194" s="136">
        <v>0</v>
      </c>
      <c r="AM194" s="136">
        <v>0</v>
      </c>
      <c r="AN194" s="136">
        <v>0</v>
      </c>
      <c r="AO194" s="136">
        <v>0</v>
      </c>
      <c r="AP194" s="136">
        <v>0</v>
      </c>
    </row>
    <row r="195" spans="1:42" ht="15.6" x14ac:dyDescent="0.3">
      <c r="A195" s="161" t="s">
        <v>725</v>
      </c>
      <c r="B195" s="160">
        <v>0</v>
      </c>
      <c r="C195" s="136">
        <v>0</v>
      </c>
      <c r="D195" s="136">
        <v>0</v>
      </c>
      <c r="E195" s="136">
        <v>0</v>
      </c>
      <c r="F195" s="136">
        <v>0</v>
      </c>
      <c r="G195" s="136">
        <v>0</v>
      </c>
      <c r="H195" s="136">
        <v>0</v>
      </c>
      <c r="I195" s="136">
        <v>0</v>
      </c>
      <c r="J195" s="136">
        <v>0</v>
      </c>
      <c r="K195" s="136">
        <v>0</v>
      </c>
      <c r="L195" s="136">
        <v>0</v>
      </c>
      <c r="M195" s="136">
        <v>0</v>
      </c>
      <c r="N195" s="136">
        <v>0</v>
      </c>
      <c r="O195" s="136">
        <v>0</v>
      </c>
      <c r="P195" s="136">
        <v>0</v>
      </c>
      <c r="Q195" s="136">
        <v>0</v>
      </c>
      <c r="R195" s="136">
        <v>0</v>
      </c>
      <c r="S195" s="136">
        <v>0</v>
      </c>
      <c r="T195" s="136">
        <v>0</v>
      </c>
      <c r="U195" s="136">
        <v>0</v>
      </c>
      <c r="V195" s="136">
        <v>0</v>
      </c>
      <c r="W195" s="136">
        <v>0</v>
      </c>
      <c r="X195" s="136">
        <v>0</v>
      </c>
      <c r="Y195" s="136">
        <v>0</v>
      </c>
      <c r="Z195" s="136">
        <v>0</v>
      </c>
      <c r="AA195" s="136">
        <v>0</v>
      </c>
      <c r="AB195" s="136">
        <v>0</v>
      </c>
      <c r="AC195" s="136">
        <v>0</v>
      </c>
      <c r="AD195" s="136">
        <v>0</v>
      </c>
      <c r="AE195" s="136">
        <v>0</v>
      </c>
      <c r="AF195" s="136">
        <v>0</v>
      </c>
      <c r="AG195" s="136">
        <v>0</v>
      </c>
      <c r="AH195" s="136">
        <v>0</v>
      </c>
      <c r="AI195" s="136">
        <v>0</v>
      </c>
      <c r="AJ195" s="136">
        <v>0</v>
      </c>
      <c r="AK195" s="136">
        <v>0</v>
      </c>
      <c r="AL195" s="136">
        <v>0</v>
      </c>
      <c r="AM195" s="136">
        <v>0</v>
      </c>
      <c r="AN195" s="136">
        <v>0</v>
      </c>
      <c r="AO195" s="136">
        <v>0</v>
      </c>
      <c r="AP195" s="136">
        <v>0</v>
      </c>
    </row>
    <row r="196" spans="1:42" ht="15.6" x14ac:dyDescent="0.3">
      <c r="A196" s="161" t="s">
        <v>726</v>
      </c>
      <c r="B196" s="160">
        <v>2</v>
      </c>
      <c r="C196" s="136">
        <v>0</v>
      </c>
      <c r="D196" s="136">
        <v>0</v>
      </c>
      <c r="E196" s="136">
        <v>0</v>
      </c>
      <c r="F196" s="136">
        <v>0</v>
      </c>
      <c r="G196" s="136">
        <v>0</v>
      </c>
      <c r="H196" s="136">
        <v>0</v>
      </c>
      <c r="I196" s="136">
        <v>0</v>
      </c>
      <c r="J196" s="136">
        <v>0</v>
      </c>
      <c r="K196" s="136">
        <v>0</v>
      </c>
      <c r="L196" s="136">
        <v>0</v>
      </c>
      <c r="M196" s="136">
        <v>0</v>
      </c>
      <c r="N196" s="136">
        <v>0</v>
      </c>
      <c r="O196" s="136">
        <v>0</v>
      </c>
      <c r="P196" s="136">
        <v>0</v>
      </c>
      <c r="Q196" s="136">
        <v>0</v>
      </c>
      <c r="R196" s="136">
        <v>0</v>
      </c>
      <c r="S196" s="136">
        <v>1</v>
      </c>
      <c r="T196" s="136">
        <v>0</v>
      </c>
      <c r="U196" s="136">
        <v>0</v>
      </c>
      <c r="V196" s="136">
        <v>0</v>
      </c>
      <c r="W196" s="136">
        <v>0</v>
      </c>
      <c r="X196" s="136">
        <v>0</v>
      </c>
      <c r="Y196" s="136">
        <v>0</v>
      </c>
      <c r="Z196" s="136">
        <v>0</v>
      </c>
      <c r="AA196" s="136">
        <v>0</v>
      </c>
      <c r="AB196" s="136">
        <v>0</v>
      </c>
      <c r="AC196" s="136">
        <v>0</v>
      </c>
      <c r="AD196" s="136">
        <v>0</v>
      </c>
      <c r="AE196" s="136">
        <v>0</v>
      </c>
      <c r="AF196" s="136">
        <v>0</v>
      </c>
      <c r="AG196" s="136">
        <v>0</v>
      </c>
      <c r="AH196" s="136">
        <v>1</v>
      </c>
      <c r="AI196" s="136">
        <v>0</v>
      </c>
      <c r="AJ196" s="136">
        <v>0</v>
      </c>
      <c r="AK196" s="136">
        <v>0</v>
      </c>
      <c r="AL196" s="136">
        <v>0</v>
      </c>
      <c r="AM196" s="136">
        <v>0</v>
      </c>
      <c r="AN196" s="136">
        <v>0</v>
      </c>
      <c r="AO196" s="136">
        <v>0</v>
      </c>
      <c r="AP196" s="136">
        <v>0</v>
      </c>
    </row>
    <row r="197" spans="1:42" ht="15.6" x14ac:dyDescent="0.3">
      <c r="A197" s="161" t="s">
        <v>727</v>
      </c>
      <c r="B197" s="160">
        <v>0</v>
      </c>
      <c r="C197" s="136">
        <v>0</v>
      </c>
      <c r="D197" s="136">
        <v>0</v>
      </c>
      <c r="E197" s="136">
        <v>0</v>
      </c>
      <c r="F197" s="136">
        <v>0</v>
      </c>
      <c r="G197" s="136">
        <v>0</v>
      </c>
      <c r="H197" s="136">
        <v>0</v>
      </c>
      <c r="I197" s="136">
        <v>0</v>
      </c>
      <c r="J197" s="136">
        <v>0</v>
      </c>
      <c r="K197" s="136">
        <v>0</v>
      </c>
      <c r="L197" s="136">
        <v>0</v>
      </c>
      <c r="M197" s="136">
        <v>0</v>
      </c>
      <c r="N197" s="136">
        <v>0</v>
      </c>
      <c r="O197" s="136">
        <v>0</v>
      </c>
      <c r="P197" s="136">
        <v>0</v>
      </c>
      <c r="Q197" s="136">
        <v>0</v>
      </c>
      <c r="R197" s="136">
        <v>0</v>
      </c>
      <c r="S197" s="136">
        <v>0</v>
      </c>
      <c r="T197" s="136">
        <v>0</v>
      </c>
      <c r="U197" s="136">
        <v>0</v>
      </c>
      <c r="V197" s="136">
        <v>0</v>
      </c>
      <c r="W197" s="136">
        <v>0</v>
      </c>
      <c r="X197" s="136">
        <v>0</v>
      </c>
      <c r="Y197" s="136">
        <v>0</v>
      </c>
      <c r="Z197" s="136">
        <v>0</v>
      </c>
      <c r="AA197" s="136">
        <v>0</v>
      </c>
      <c r="AB197" s="136">
        <v>0</v>
      </c>
      <c r="AC197" s="136">
        <v>0</v>
      </c>
      <c r="AD197" s="136">
        <v>0</v>
      </c>
      <c r="AE197" s="136">
        <v>0</v>
      </c>
      <c r="AF197" s="136">
        <v>0</v>
      </c>
      <c r="AG197" s="136">
        <v>0</v>
      </c>
      <c r="AH197" s="136">
        <v>0</v>
      </c>
      <c r="AI197" s="136">
        <v>0</v>
      </c>
      <c r="AJ197" s="136">
        <v>0</v>
      </c>
      <c r="AK197" s="136">
        <v>0</v>
      </c>
      <c r="AL197" s="136">
        <v>0</v>
      </c>
      <c r="AM197" s="136">
        <v>0</v>
      </c>
      <c r="AN197" s="136">
        <v>0</v>
      </c>
      <c r="AO197" s="136">
        <v>0</v>
      </c>
      <c r="AP197" s="136">
        <v>0</v>
      </c>
    </row>
    <row r="198" spans="1:42" ht="15.6" x14ac:dyDescent="0.3">
      <c r="A198" s="161" t="s">
        <v>556</v>
      </c>
      <c r="B198" s="160">
        <v>1</v>
      </c>
      <c r="C198" s="136">
        <v>0</v>
      </c>
      <c r="D198" s="136">
        <v>0</v>
      </c>
      <c r="E198" s="136">
        <v>0</v>
      </c>
      <c r="F198" s="136">
        <v>0</v>
      </c>
      <c r="G198" s="136">
        <v>0</v>
      </c>
      <c r="H198" s="136">
        <v>0</v>
      </c>
      <c r="I198" s="136">
        <v>0</v>
      </c>
      <c r="J198" s="136">
        <v>0</v>
      </c>
      <c r="K198" s="136">
        <v>0</v>
      </c>
      <c r="L198" s="136">
        <v>0</v>
      </c>
      <c r="M198" s="136">
        <v>0</v>
      </c>
      <c r="N198" s="136">
        <v>0</v>
      </c>
      <c r="O198" s="136">
        <v>0</v>
      </c>
      <c r="P198" s="136">
        <v>0</v>
      </c>
      <c r="Q198" s="136">
        <v>0</v>
      </c>
      <c r="R198" s="136">
        <v>0</v>
      </c>
      <c r="S198" s="136">
        <v>1</v>
      </c>
      <c r="T198" s="136">
        <v>0</v>
      </c>
      <c r="U198" s="136">
        <v>0</v>
      </c>
      <c r="V198" s="136">
        <v>0</v>
      </c>
      <c r="W198" s="136">
        <v>0</v>
      </c>
      <c r="X198" s="136">
        <v>0</v>
      </c>
      <c r="Y198" s="136">
        <v>0</v>
      </c>
      <c r="Z198" s="136">
        <v>0</v>
      </c>
      <c r="AA198" s="136">
        <v>0</v>
      </c>
      <c r="AB198" s="136">
        <v>0</v>
      </c>
      <c r="AC198" s="136">
        <v>0</v>
      </c>
      <c r="AD198" s="136">
        <v>0</v>
      </c>
      <c r="AE198" s="136">
        <v>0</v>
      </c>
      <c r="AF198" s="136">
        <v>0</v>
      </c>
      <c r="AG198" s="136">
        <v>0</v>
      </c>
      <c r="AH198" s="136">
        <v>0</v>
      </c>
      <c r="AI198" s="136">
        <v>0</v>
      </c>
      <c r="AJ198" s="136">
        <v>0</v>
      </c>
      <c r="AK198" s="136">
        <v>0</v>
      </c>
      <c r="AL198" s="136">
        <v>0</v>
      </c>
      <c r="AM198" s="136">
        <v>0</v>
      </c>
      <c r="AN198" s="136">
        <v>0</v>
      </c>
      <c r="AO198" s="136">
        <v>0</v>
      </c>
      <c r="AP198" s="136">
        <v>0</v>
      </c>
    </row>
    <row r="199" spans="1:42" ht="15.6" x14ac:dyDescent="0.3">
      <c r="A199" s="161" t="s">
        <v>728</v>
      </c>
      <c r="B199" s="160">
        <v>0</v>
      </c>
      <c r="C199" s="136">
        <v>0</v>
      </c>
      <c r="D199" s="136">
        <v>0</v>
      </c>
      <c r="E199" s="136">
        <v>0</v>
      </c>
      <c r="F199" s="136">
        <v>0</v>
      </c>
      <c r="G199" s="136">
        <v>0</v>
      </c>
      <c r="H199" s="136">
        <v>0</v>
      </c>
      <c r="I199" s="136">
        <v>0</v>
      </c>
      <c r="J199" s="136">
        <v>0</v>
      </c>
      <c r="K199" s="136">
        <v>0</v>
      </c>
      <c r="L199" s="136">
        <v>0</v>
      </c>
      <c r="M199" s="136">
        <v>0</v>
      </c>
      <c r="N199" s="136">
        <v>0</v>
      </c>
      <c r="O199" s="136">
        <v>0</v>
      </c>
      <c r="P199" s="136">
        <v>0</v>
      </c>
      <c r="Q199" s="136">
        <v>0</v>
      </c>
      <c r="R199" s="136">
        <v>0</v>
      </c>
      <c r="S199" s="136">
        <v>0</v>
      </c>
      <c r="T199" s="136">
        <v>0</v>
      </c>
      <c r="U199" s="136">
        <v>0</v>
      </c>
      <c r="V199" s="136">
        <v>0</v>
      </c>
      <c r="W199" s="136">
        <v>0</v>
      </c>
      <c r="X199" s="136">
        <v>0</v>
      </c>
      <c r="Y199" s="136">
        <v>0</v>
      </c>
      <c r="Z199" s="136">
        <v>0</v>
      </c>
      <c r="AA199" s="136">
        <v>0</v>
      </c>
      <c r="AB199" s="136">
        <v>0</v>
      </c>
      <c r="AC199" s="136">
        <v>0</v>
      </c>
      <c r="AD199" s="136">
        <v>0</v>
      </c>
      <c r="AE199" s="136">
        <v>0</v>
      </c>
      <c r="AF199" s="136">
        <v>0</v>
      </c>
      <c r="AG199" s="136">
        <v>0</v>
      </c>
      <c r="AH199" s="136">
        <v>0</v>
      </c>
      <c r="AI199" s="136">
        <v>0</v>
      </c>
      <c r="AJ199" s="136">
        <v>0</v>
      </c>
      <c r="AK199" s="136">
        <v>0</v>
      </c>
      <c r="AL199" s="136">
        <v>0</v>
      </c>
      <c r="AM199" s="136">
        <v>0</v>
      </c>
      <c r="AN199" s="136">
        <v>0</v>
      </c>
      <c r="AO199" s="136">
        <v>0</v>
      </c>
      <c r="AP199" s="136">
        <v>0</v>
      </c>
    </row>
    <row r="200" spans="1:42" ht="15.6" x14ac:dyDescent="0.3">
      <c r="A200" s="161" t="s">
        <v>729</v>
      </c>
      <c r="B200" s="160">
        <v>0</v>
      </c>
      <c r="C200" s="136">
        <v>0</v>
      </c>
      <c r="D200" s="136">
        <v>0</v>
      </c>
      <c r="E200" s="136">
        <v>0</v>
      </c>
      <c r="F200" s="136">
        <v>0</v>
      </c>
      <c r="G200" s="136">
        <v>0</v>
      </c>
      <c r="H200" s="136">
        <v>0</v>
      </c>
      <c r="I200" s="136">
        <v>0</v>
      </c>
      <c r="J200" s="136">
        <v>0</v>
      </c>
      <c r="K200" s="136">
        <v>0</v>
      </c>
      <c r="L200" s="136">
        <v>0</v>
      </c>
      <c r="M200" s="136">
        <v>0</v>
      </c>
      <c r="N200" s="136">
        <v>0</v>
      </c>
      <c r="O200" s="136">
        <v>0</v>
      </c>
      <c r="P200" s="136">
        <v>0</v>
      </c>
      <c r="Q200" s="136">
        <v>0</v>
      </c>
      <c r="R200" s="136">
        <v>0</v>
      </c>
      <c r="S200" s="136">
        <v>0</v>
      </c>
      <c r="T200" s="136">
        <v>0</v>
      </c>
      <c r="U200" s="136">
        <v>0</v>
      </c>
      <c r="V200" s="136">
        <v>0</v>
      </c>
      <c r="W200" s="136">
        <v>0</v>
      </c>
      <c r="X200" s="136">
        <v>0</v>
      </c>
      <c r="Y200" s="136">
        <v>0</v>
      </c>
      <c r="Z200" s="136">
        <v>0</v>
      </c>
      <c r="AA200" s="136">
        <v>0</v>
      </c>
      <c r="AB200" s="136">
        <v>0</v>
      </c>
      <c r="AC200" s="136">
        <v>0</v>
      </c>
      <c r="AD200" s="136">
        <v>0</v>
      </c>
      <c r="AE200" s="136">
        <v>0</v>
      </c>
      <c r="AF200" s="136">
        <v>0</v>
      </c>
      <c r="AG200" s="136">
        <v>0</v>
      </c>
      <c r="AH200" s="136">
        <v>0</v>
      </c>
      <c r="AI200" s="136">
        <v>0</v>
      </c>
      <c r="AJ200" s="136">
        <v>0</v>
      </c>
      <c r="AK200" s="136">
        <v>0</v>
      </c>
      <c r="AL200" s="136">
        <v>0</v>
      </c>
      <c r="AM200" s="136">
        <v>0</v>
      </c>
      <c r="AN200" s="136">
        <v>0</v>
      </c>
      <c r="AO200" s="136">
        <v>0</v>
      </c>
      <c r="AP200" s="136">
        <v>0</v>
      </c>
    </row>
    <row r="201" spans="1:42" ht="15.6" x14ac:dyDescent="0.3">
      <c r="A201" s="161" t="s">
        <v>310</v>
      </c>
      <c r="B201" s="160">
        <v>208</v>
      </c>
      <c r="C201" s="136">
        <v>4</v>
      </c>
      <c r="D201" s="136">
        <v>0</v>
      </c>
      <c r="E201" s="136">
        <v>5</v>
      </c>
      <c r="F201" s="136">
        <v>1</v>
      </c>
      <c r="G201" s="136">
        <v>0</v>
      </c>
      <c r="H201" s="136">
        <v>15</v>
      </c>
      <c r="I201" s="136">
        <v>0</v>
      </c>
      <c r="J201" s="136">
        <v>2</v>
      </c>
      <c r="K201" s="136">
        <v>0</v>
      </c>
      <c r="L201" s="136">
        <v>0</v>
      </c>
      <c r="M201" s="136">
        <v>7</v>
      </c>
      <c r="N201" s="136">
        <v>0</v>
      </c>
      <c r="O201" s="136">
        <v>15</v>
      </c>
      <c r="P201" s="136">
        <v>1</v>
      </c>
      <c r="Q201" s="136">
        <v>2</v>
      </c>
      <c r="R201" s="136">
        <v>0</v>
      </c>
      <c r="S201" s="136">
        <v>61</v>
      </c>
      <c r="T201" s="136">
        <v>0</v>
      </c>
      <c r="U201" s="136">
        <v>2</v>
      </c>
      <c r="V201" s="136">
        <v>0</v>
      </c>
      <c r="W201" s="136">
        <v>2</v>
      </c>
      <c r="X201" s="136">
        <v>0</v>
      </c>
      <c r="Y201" s="136">
        <v>0</v>
      </c>
      <c r="Z201" s="136">
        <v>1</v>
      </c>
      <c r="AA201" s="136">
        <v>1</v>
      </c>
      <c r="AB201" s="136">
        <v>0</v>
      </c>
      <c r="AC201" s="136">
        <v>14</v>
      </c>
      <c r="AD201" s="136">
        <v>0</v>
      </c>
      <c r="AE201" s="136">
        <v>5</v>
      </c>
      <c r="AF201" s="136">
        <v>1</v>
      </c>
      <c r="AG201" s="136">
        <v>26</v>
      </c>
      <c r="AH201" s="136">
        <v>9</v>
      </c>
      <c r="AI201" s="136">
        <v>0</v>
      </c>
      <c r="AJ201" s="136">
        <v>2</v>
      </c>
      <c r="AK201" s="136">
        <v>0</v>
      </c>
      <c r="AL201" s="136">
        <v>1</v>
      </c>
      <c r="AM201" s="136">
        <v>8</v>
      </c>
      <c r="AN201" s="136">
        <v>3</v>
      </c>
      <c r="AO201" s="136">
        <v>16</v>
      </c>
      <c r="AP201" s="136">
        <v>4</v>
      </c>
    </row>
    <row r="202" spans="1:42" ht="15.6" x14ac:dyDescent="0.3">
      <c r="A202" s="161" t="s">
        <v>730</v>
      </c>
      <c r="B202" s="160">
        <v>1</v>
      </c>
      <c r="C202" s="136">
        <v>0</v>
      </c>
      <c r="D202" s="136">
        <v>0</v>
      </c>
      <c r="E202" s="136">
        <v>0</v>
      </c>
      <c r="F202" s="136">
        <v>0</v>
      </c>
      <c r="G202" s="136">
        <v>0</v>
      </c>
      <c r="H202" s="136">
        <v>0</v>
      </c>
      <c r="I202" s="136">
        <v>0</v>
      </c>
      <c r="J202" s="136">
        <v>0</v>
      </c>
      <c r="K202" s="136">
        <v>0</v>
      </c>
      <c r="L202" s="136">
        <v>0</v>
      </c>
      <c r="M202" s="136">
        <v>0</v>
      </c>
      <c r="N202" s="136">
        <v>0</v>
      </c>
      <c r="O202" s="136">
        <v>0</v>
      </c>
      <c r="P202" s="136">
        <v>0</v>
      </c>
      <c r="Q202" s="136">
        <v>0</v>
      </c>
      <c r="R202" s="136">
        <v>0</v>
      </c>
      <c r="S202" s="136">
        <v>1</v>
      </c>
      <c r="T202" s="136">
        <v>0</v>
      </c>
      <c r="U202" s="136">
        <v>0</v>
      </c>
      <c r="V202" s="136">
        <v>0</v>
      </c>
      <c r="W202" s="136">
        <v>0</v>
      </c>
      <c r="X202" s="136">
        <v>0</v>
      </c>
      <c r="Y202" s="136">
        <v>0</v>
      </c>
      <c r="Z202" s="136">
        <v>0</v>
      </c>
      <c r="AA202" s="136">
        <v>0</v>
      </c>
      <c r="AB202" s="136">
        <v>0</v>
      </c>
      <c r="AC202" s="136">
        <v>0</v>
      </c>
      <c r="AD202" s="136">
        <v>0</v>
      </c>
      <c r="AE202" s="136">
        <v>0</v>
      </c>
      <c r="AF202" s="136">
        <v>0</v>
      </c>
      <c r="AG202" s="136">
        <v>0</v>
      </c>
      <c r="AH202" s="136">
        <v>0</v>
      </c>
      <c r="AI202" s="136">
        <v>0</v>
      </c>
      <c r="AJ202" s="136">
        <v>0</v>
      </c>
      <c r="AK202" s="136">
        <v>0</v>
      </c>
      <c r="AL202" s="136">
        <v>0</v>
      </c>
      <c r="AM202" s="136">
        <v>0</v>
      </c>
      <c r="AN202" s="136">
        <v>0</v>
      </c>
      <c r="AO202" s="136">
        <v>0</v>
      </c>
      <c r="AP202" s="136">
        <v>0</v>
      </c>
    </row>
    <row r="203" spans="1:42" ht="15.6" x14ac:dyDescent="0.3">
      <c r="A203" s="161" t="s">
        <v>586</v>
      </c>
      <c r="B203" s="160">
        <v>0</v>
      </c>
      <c r="C203" s="136">
        <v>0</v>
      </c>
      <c r="D203" s="136">
        <v>0</v>
      </c>
      <c r="E203" s="136">
        <v>0</v>
      </c>
      <c r="F203" s="136">
        <v>0</v>
      </c>
      <c r="G203" s="136">
        <v>0</v>
      </c>
      <c r="H203" s="136">
        <v>0</v>
      </c>
      <c r="I203" s="136">
        <v>0</v>
      </c>
      <c r="J203" s="136">
        <v>0</v>
      </c>
      <c r="K203" s="136">
        <v>0</v>
      </c>
      <c r="L203" s="136">
        <v>0</v>
      </c>
      <c r="M203" s="136">
        <v>0</v>
      </c>
      <c r="N203" s="136">
        <v>0</v>
      </c>
      <c r="O203" s="136">
        <v>0</v>
      </c>
      <c r="P203" s="136">
        <v>0</v>
      </c>
      <c r="Q203" s="136">
        <v>0</v>
      </c>
      <c r="R203" s="136">
        <v>0</v>
      </c>
      <c r="S203" s="136">
        <v>0</v>
      </c>
      <c r="T203" s="136">
        <v>0</v>
      </c>
      <c r="U203" s="136">
        <v>0</v>
      </c>
      <c r="V203" s="136">
        <v>0</v>
      </c>
      <c r="W203" s="136">
        <v>0</v>
      </c>
      <c r="X203" s="136">
        <v>0</v>
      </c>
      <c r="Y203" s="136">
        <v>0</v>
      </c>
      <c r="Z203" s="136">
        <v>0</v>
      </c>
      <c r="AA203" s="136">
        <v>0</v>
      </c>
      <c r="AB203" s="136">
        <v>0</v>
      </c>
      <c r="AC203" s="136">
        <v>0</v>
      </c>
      <c r="AD203" s="136">
        <v>0</v>
      </c>
      <c r="AE203" s="136">
        <v>0</v>
      </c>
      <c r="AF203" s="136">
        <v>0</v>
      </c>
      <c r="AG203" s="136">
        <v>0</v>
      </c>
      <c r="AH203" s="136">
        <v>0</v>
      </c>
      <c r="AI203" s="136">
        <v>0</v>
      </c>
      <c r="AJ203" s="136">
        <v>0</v>
      </c>
      <c r="AK203" s="136">
        <v>0</v>
      </c>
      <c r="AL203" s="136">
        <v>0</v>
      </c>
      <c r="AM203" s="136">
        <v>0</v>
      </c>
      <c r="AN203" s="136">
        <v>0</v>
      </c>
      <c r="AO203" s="136">
        <v>0</v>
      </c>
      <c r="AP203" s="136">
        <v>0</v>
      </c>
    </row>
    <row r="204" spans="1:42" ht="15.6" x14ac:dyDescent="0.3">
      <c r="A204" s="161" t="s">
        <v>731</v>
      </c>
      <c r="B204" s="160">
        <v>4</v>
      </c>
      <c r="C204" s="136">
        <v>0</v>
      </c>
      <c r="D204" s="136">
        <v>0</v>
      </c>
      <c r="E204" s="136">
        <v>0</v>
      </c>
      <c r="F204" s="136">
        <v>0</v>
      </c>
      <c r="G204" s="136">
        <v>0</v>
      </c>
      <c r="H204" s="136">
        <v>0</v>
      </c>
      <c r="I204" s="136">
        <v>0</v>
      </c>
      <c r="J204" s="136">
        <v>0</v>
      </c>
      <c r="K204" s="136">
        <v>0</v>
      </c>
      <c r="L204" s="136">
        <v>0</v>
      </c>
      <c r="M204" s="136">
        <v>0</v>
      </c>
      <c r="N204" s="136">
        <v>0</v>
      </c>
      <c r="O204" s="136">
        <v>0</v>
      </c>
      <c r="P204" s="136">
        <v>0</v>
      </c>
      <c r="Q204" s="136">
        <v>0</v>
      </c>
      <c r="R204" s="136">
        <v>0</v>
      </c>
      <c r="S204" s="136">
        <v>0</v>
      </c>
      <c r="T204" s="136">
        <v>0</v>
      </c>
      <c r="U204" s="136">
        <v>0</v>
      </c>
      <c r="V204" s="136">
        <v>0</v>
      </c>
      <c r="W204" s="136">
        <v>0</v>
      </c>
      <c r="X204" s="136">
        <v>0</v>
      </c>
      <c r="Y204" s="136">
        <v>0</v>
      </c>
      <c r="Z204" s="136">
        <v>0</v>
      </c>
      <c r="AA204" s="136">
        <v>0</v>
      </c>
      <c r="AB204" s="136">
        <v>0</v>
      </c>
      <c r="AC204" s="136">
        <v>1</v>
      </c>
      <c r="AD204" s="136">
        <v>0</v>
      </c>
      <c r="AE204" s="136">
        <v>0</v>
      </c>
      <c r="AF204" s="136">
        <v>0</v>
      </c>
      <c r="AG204" s="136">
        <v>1</v>
      </c>
      <c r="AH204" s="136">
        <v>0</v>
      </c>
      <c r="AI204" s="136">
        <v>0</v>
      </c>
      <c r="AJ204" s="136">
        <v>2</v>
      </c>
      <c r="AK204" s="136">
        <v>0</v>
      </c>
      <c r="AL204" s="136">
        <v>0</v>
      </c>
      <c r="AM204" s="136">
        <v>0</v>
      </c>
      <c r="AN204" s="136">
        <v>0</v>
      </c>
      <c r="AO204" s="136">
        <v>0</v>
      </c>
      <c r="AP204" s="136">
        <v>0</v>
      </c>
    </row>
    <row r="205" spans="1:42" ht="15.6" x14ac:dyDescent="0.3">
      <c r="A205" s="161" t="s">
        <v>732</v>
      </c>
      <c r="B205" s="160">
        <v>0</v>
      </c>
      <c r="C205" s="136">
        <v>0</v>
      </c>
      <c r="D205" s="136">
        <v>0</v>
      </c>
      <c r="E205" s="136">
        <v>0</v>
      </c>
      <c r="F205" s="136">
        <v>0</v>
      </c>
      <c r="G205" s="136">
        <v>0</v>
      </c>
      <c r="H205" s="136">
        <v>0</v>
      </c>
      <c r="I205" s="136">
        <v>0</v>
      </c>
      <c r="J205" s="136">
        <v>0</v>
      </c>
      <c r="K205" s="136">
        <v>0</v>
      </c>
      <c r="L205" s="136">
        <v>0</v>
      </c>
      <c r="M205" s="136">
        <v>0</v>
      </c>
      <c r="N205" s="136">
        <v>0</v>
      </c>
      <c r="O205" s="136">
        <v>0</v>
      </c>
      <c r="P205" s="136">
        <v>0</v>
      </c>
      <c r="Q205" s="136">
        <v>0</v>
      </c>
      <c r="R205" s="136">
        <v>0</v>
      </c>
      <c r="S205" s="136">
        <v>0</v>
      </c>
      <c r="T205" s="136">
        <v>0</v>
      </c>
      <c r="U205" s="136">
        <v>0</v>
      </c>
      <c r="V205" s="136">
        <v>0</v>
      </c>
      <c r="W205" s="136">
        <v>0</v>
      </c>
      <c r="X205" s="136">
        <v>0</v>
      </c>
      <c r="Y205" s="136">
        <v>0</v>
      </c>
      <c r="Z205" s="136">
        <v>0</v>
      </c>
      <c r="AA205" s="136">
        <v>0</v>
      </c>
      <c r="AB205" s="136">
        <v>0</v>
      </c>
      <c r="AC205" s="136">
        <v>0</v>
      </c>
      <c r="AD205" s="136">
        <v>0</v>
      </c>
      <c r="AE205" s="136">
        <v>0</v>
      </c>
      <c r="AF205" s="136">
        <v>0</v>
      </c>
      <c r="AG205" s="136">
        <v>0</v>
      </c>
      <c r="AH205" s="136">
        <v>0</v>
      </c>
      <c r="AI205" s="136">
        <v>0</v>
      </c>
      <c r="AJ205" s="136">
        <v>0</v>
      </c>
      <c r="AK205" s="136">
        <v>0</v>
      </c>
      <c r="AL205" s="136">
        <v>0</v>
      </c>
      <c r="AM205" s="136">
        <v>0</v>
      </c>
      <c r="AN205" s="136">
        <v>0</v>
      </c>
      <c r="AO205" s="136">
        <v>0</v>
      </c>
      <c r="AP205" s="136">
        <v>0</v>
      </c>
    </row>
    <row r="206" spans="1:42" ht="15.6" x14ac:dyDescent="0.3">
      <c r="A206" s="161" t="s">
        <v>733</v>
      </c>
      <c r="B206" s="160">
        <v>2</v>
      </c>
      <c r="C206" s="136">
        <v>0</v>
      </c>
      <c r="D206" s="136">
        <v>0</v>
      </c>
      <c r="E206" s="136">
        <v>0</v>
      </c>
      <c r="F206" s="136">
        <v>0</v>
      </c>
      <c r="G206" s="136">
        <v>0</v>
      </c>
      <c r="H206" s="136">
        <v>0</v>
      </c>
      <c r="I206" s="136">
        <v>0</v>
      </c>
      <c r="J206" s="136">
        <v>0</v>
      </c>
      <c r="K206" s="136">
        <v>0</v>
      </c>
      <c r="L206" s="136">
        <v>0</v>
      </c>
      <c r="M206" s="136">
        <v>0</v>
      </c>
      <c r="N206" s="136">
        <v>0</v>
      </c>
      <c r="O206" s="136">
        <v>0</v>
      </c>
      <c r="P206" s="136">
        <v>0</v>
      </c>
      <c r="Q206" s="136">
        <v>0</v>
      </c>
      <c r="R206" s="136">
        <v>0</v>
      </c>
      <c r="S206" s="136">
        <v>0</v>
      </c>
      <c r="T206" s="136">
        <v>0</v>
      </c>
      <c r="U206" s="136">
        <v>0</v>
      </c>
      <c r="V206" s="136">
        <v>0</v>
      </c>
      <c r="W206" s="136">
        <v>0</v>
      </c>
      <c r="X206" s="136">
        <v>0</v>
      </c>
      <c r="Y206" s="136">
        <v>0</v>
      </c>
      <c r="Z206" s="136">
        <v>0</v>
      </c>
      <c r="AA206" s="136">
        <v>0</v>
      </c>
      <c r="AB206" s="136">
        <v>0</v>
      </c>
      <c r="AC206" s="136">
        <v>1</v>
      </c>
      <c r="AD206" s="136">
        <v>0</v>
      </c>
      <c r="AE206" s="136">
        <v>0</v>
      </c>
      <c r="AF206" s="136">
        <v>0</v>
      </c>
      <c r="AG206" s="136">
        <v>0</v>
      </c>
      <c r="AH206" s="136">
        <v>1</v>
      </c>
      <c r="AI206" s="136">
        <v>0</v>
      </c>
      <c r="AJ206" s="136">
        <v>0</v>
      </c>
      <c r="AK206" s="136">
        <v>0</v>
      </c>
      <c r="AL206" s="136">
        <v>0</v>
      </c>
      <c r="AM206" s="136">
        <v>0</v>
      </c>
      <c r="AN206" s="136">
        <v>0</v>
      </c>
      <c r="AO206" s="136">
        <v>0</v>
      </c>
      <c r="AP206" s="136">
        <v>0</v>
      </c>
    </row>
    <row r="207" spans="1:42" ht="15.6" x14ac:dyDescent="0.3">
      <c r="A207" s="161" t="s">
        <v>734</v>
      </c>
      <c r="B207" s="160">
        <v>0</v>
      </c>
      <c r="C207" s="136">
        <v>0</v>
      </c>
      <c r="D207" s="136">
        <v>0</v>
      </c>
      <c r="E207" s="136">
        <v>0</v>
      </c>
      <c r="F207" s="136">
        <v>0</v>
      </c>
      <c r="G207" s="136">
        <v>0</v>
      </c>
      <c r="H207" s="136">
        <v>0</v>
      </c>
      <c r="I207" s="136">
        <v>0</v>
      </c>
      <c r="J207" s="136">
        <v>0</v>
      </c>
      <c r="K207" s="136">
        <v>0</v>
      </c>
      <c r="L207" s="136">
        <v>0</v>
      </c>
      <c r="M207" s="136">
        <v>0</v>
      </c>
      <c r="N207" s="136">
        <v>0</v>
      </c>
      <c r="O207" s="136">
        <v>0</v>
      </c>
      <c r="P207" s="136">
        <v>0</v>
      </c>
      <c r="Q207" s="136">
        <v>0</v>
      </c>
      <c r="R207" s="136">
        <v>0</v>
      </c>
      <c r="S207" s="136">
        <v>0</v>
      </c>
      <c r="T207" s="136">
        <v>0</v>
      </c>
      <c r="U207" s="136">
        <v>0</v>
      </c>
      <c r="V207" s="136">
        <v>0</v>
      </c>
      <c r="W207" s="136">
        <v>0</v>
      </c>
      <c r="X207" s="136">
        <v>0</v>
      </c>
      <c r="Y207" s="136">
        <v>0</v>
      </c>
      <c r="Z207" s="136">
        <v>0</v>
      </c>
      <c r="AA207" s="136">
        <v>0</v>
      </c>
      <c r="AB207" s="136">
        <v>0</v>
      </c>
      <c r="AC207" s="136">
        <v>0</v>
      </c>
      <c r="AD207" s="136">
        <v>0</v>
      </c>
      <c r="AE207" s="136">
        <v>0</v>
      </c>
      <c r="AF207" s="136">
        <v>0</v>
      </c>
      <c r="AG207" s="136">
        <v>0</v>
      </c>
      <c r="AH207" s="136">
        <v>0</v>
      </c>
      <c r="AI207" s="136">
        <v>0</v>
      </c>
      <c r="AJ207" s="136">
        <v>0</v>
      </c>
      <c r="AK207" s="136">
        <v>0</v>
      </c>
      <c r="AL207" s="136">
        <v>0</v>
      </c>
      <c r="AM207" s="136">
        <v>0</v>
      </c>
      <c r="AN207" s="136">
        <v>0</v>
      </c>
      <c r="AO207" s="136">
        <v>0</v>
      </c>
      <c r="AP207" s="136">
        <v>0</v>
      </c>
    </row>
    <row r="208" spans="1:42" ht="15.6" x14ac:dyDescent="0.3">
      <c r="A208" s="161" t="s">
        <v>735</v>
      </c>
      <c r="B208" s="160">
        <v>2</v>
      </c>
      <c r="C208" s="136">
        <v>0</v>
      </c>
      <c r="D208" s="136">
        <v>0</v>
      </c>
      <c r="E208" s="136">
        <v>0</v>
      </c>
      <c r="F208" s="136">
        <v>0</v>
      </c>
      <c r="G208" s="136">
        <v>0</v>
      </c>
      <c r="H208" s="136">
        <v>0</v>
      </c>
      <c r="I208" s="136">
        <v>0</v>
      </c>
      <c r="J208" s="136">
        <v>0</v>
      </c>
      <c r="K208" s="136">
        <v>0</v>
      </c>
      <c r="L208" s="136">
        <v>0</v>
      </c>
      <c r="M208" s="136">
        <v>0</v>
      </c>
      <c r="N208" s="136">
        <v>0</v>
      </c>
      <c r="O208" s="136">
        <v>0</v>
      </c>
      <c r="P208" s="136">
        <v>0</v>
      </c>
      <c r="Q208" s="136">
        <v>0</v>
      </c>
      <c r="R208" s="136">
        <v>0</v>
      </c>
      <c r="S208" s="136">
        <v>1</v>
      </c>
      <c r="T208" s="136">
        <v>0</v>
      </c>
      <c r="U208" s="136">
        <v>0</v>
      </c>
      <c r="V208" s="136">
        <v>0</v>
      </c>
      <c r="W208" s="136">
        <v>0</v>
      </c>
      <c r="X208" s="136">
        <v>0</v>
      </c>
      <c r="Y208" s="136">
        <v>0</v>
      </c>
      <c r="Z208" s="136">
        <v>0</v>
      </c>
      <c r="AA208" s="136">
        <v>0</v>
      </c>
      <c r="AB208" s="136">
        <v>0</v>
      </c>
      <c r="AC208" s="136">
        <v>1</v>
      </c>
      <c r="AD208" s="136">
        <v>0</v>
      </c>
      <c r="AE208" s="136">
        <v>0</v>
      </c>
      <c r="AF208" s="136">
        <v>0</v>
      </c>
      <c r="AG208" s="136">
        <v>0</v>
      </c>
      <c r="AH208" s="136">
        <v>0</v>
      </c>
      <c r="AI208" s="136">
        <v>0</v>
      </c>
      <c r="AJ208" s="136">
        <v>0</v>
      </c>
      <c r="AK208" s="136">
        <v>0</v>
      </c>
      <c r="AL208" s="136">
        <v>0</v>
      </c>
      <c r="AM208" s="136">
        <v>0</v>
      </c>
      <c r="AN208" s="136">
        <v>0</v>
      </c>
      <c r="AO208" s="136">
        <v>0</v>
      </c>
      <c r="AP208" s="136">
        <v>0</v>
      </c>
    </row>
    <row r="209" spans="1:42" ht="15.6" x14ac:dyDescent="0.3">
      <c r="A209" s="161" t="s">
        <v>736</v>
      </c>
      <c r="B209" s="160">
        <v>0</v>
      </c>
      <c r="C209" s="136">
        <v>0</v>
      </c>
      <c r="D209" s="136">
        <v>0</v>
      </c>
      <c r="E209" s="136">
        <v>0</v>
      </c>
      <c r="F209" s="136">
        <v>0</v>
      </c>
      <c r="G209" s="136">
        <v>0</v>
      </c>
      <c r="H209" s="136">
        <v>0</v>
      </c>
      <c r="I209" s="136">
        <v>0</v>
      </c>
      <c r="J209" s="136">
        <v>0</v>
      </c>
      <c r="K209" s="136">
        <v>0</v>
      </c>
      <c r="L209" s="136">
        <v>0</v>
      </c>
      <c r="M209" s="136">
        <v>0</v>
      </c>
      <c r="N209" s="136">
        <v>0</v>
      </c>
      <c r="O209" s="136">
        <v>0</v>
      </c>
      <c r="P209" s="136">
        <v>0</v>
      </c>
      <c r="Q209" s="136">
        <v>0</v>
      </c>
      <c r="R209" s="136">
        <v>0</v>
      </c>
      <c r="S209" s="136">
        <v>0</v>
      </c>
      <c r="T209" s="136">
        <v>0</v>
      </c>
      <c r="U209" s="136">
        <v>0</v>
      </c>
      <c r="V209" s="136">
        <v>0</v>
      </c>
      <c r="W209" s="136">
        <v>0</v>
      </c>
      <c r="X209" s="136">
        <v>0</v>
      </c>
      <c r="Y209" s="136">
        <v>0</v>
      </c>
      <c r="Z209" s="136">
        <v>0</v>
      </c>
      <c r="AA209" s="136">
        <v>0</v>
      </c>
      <c r="AB209" s="136">
        <v>0</v>
      </c>
      <c r="AC209" s="136">
        <v>0</v>
      </c>
      <c r="AD209" s="136">
        <v>0</v>
      </c>
      <c r="AE209" s="136">
        <v>0</v>
      </c>
      <c r="AF209" s="136">
        <v>0</v>
      </c>
      <c r="AG209" s="136">
        <v>0</v>
      </c>
      <c r="AH209" s="136">
        <v>0</v>
      </c>
      <c r="AI209" s="136">
        <v>0</v>
      </c>
      <c r="AJ209" s="136">
        <v>0</v>
      </c>
      <c r="AK209" s="136">
        <v>0</v>
      </c>
      <c r="AL209" s="136">
        <v>0</v>
      </c>
      <c r="AM209" s="136">
        <v>0</v>
      </c>
      <c r="AN209" s="136">
        <v>0</v>
      </c>
      <c r="AO209" s="136">
        <v>0</v>
      </c>
      <c r="AP209" s="136">
        <v>0</v>
      </c>
    </row>
    <row r="210" spans="1:42" ht="15.6" x14ac:dyDescent="0.3">
      <c r="A210" s="161" t="s">
        <v>737</v>
      </c>
      <c r="B210" s="160">
        <v>0</v>
      </c>
      <c r="C210" s="136">
        <v>0</v>
      </c>
      <c r="D210" s="136">
        <v>0</v>
      </c>
      <c r="E210" s="136">
        <v>0</v>
      </c>
      <c r="F210" s="136">
        <v>0</v>
      </c>
      <c r="G210" s="136">
        <v>0</v>
      </c>
      <c r="H210" s="136">
        <v>0</v>
      </c>
      <c r="I210" s="136">
        <v>0</v>
      </c>
      <c r="J210" s="136">
        <v>0</v>
      </c>
      <c r="K210" s="136">
        <v>0</v>
      </c>
      <c r="L210" s="136">
        <v>0</v>
      </c>
      <c r="M210" s="136">
        <v>0</v>
      </c>
      <c r="N210" s="136">
        <v>0</v>
      </c>
      <c r="O210" s="136">
        <v>0</v>
      </c>
      <c r="P210" s="136">
        <v>0</v>
      </c>
      <c r="Q210" s="136">
        <v>0</v>
      </c>
      <c r="R210" s="136">
        <v>0</v>
      </c>
      <c r="S210" s="136">
        <v>0</v>
      </c>
      <c r="T210" s="136">
        <v>0</v>
      </c>
      <c r="U210" s="136">
        <v>0</v>
      </c>
      <c r="V210" s="136">
        <v>0</v>
      </c>
      <c r="W210" s="136">
        <v>0</v>
      </c>
      <c r="X210" s="136">
        <v>0</v>
      </c>
      <c r="Y210" s="136">
        <v>0</v>
      </c>
      <c r="Z210" s="136">
        <v>0</v>
      </c>
      <c r="AA210" s="136">
        <v>0</v>
      </c>
      <c r="AB210" s="136">
        <v>0</v>
      </c>
      <c r="AC210" s="136">
        <v>0</v>
      </c>
      <c r="AD210" s="136">
        <v>0</v>
      </c>
      <c r="AE210" s="136">
        <v>0</v>
      </c>
      <c r="AF210" s="136">
        <v>0</v>
      </c>
      <c r="AG210" s="136">
        <v>0</v>
      </c>
      <c r="AH210" s="136">
        <v>0</v>
      </c>
      <c r="AI210" s="136">
        <v>0</v>
      </c>
      <c r="AJ210" s="136">
        <v>0</v>
      </c>
      <c r="AK210" s="136">
        <v>0</v>
      </c>
      <c r="AL210" s="136">
        <v>0</v>
      </c>
      <c r="AM210" s="136">
        <v>0</v>
      </c>
      <c r="AN210" s="136">
        <v>0</v>
      </c>
      <c r="AO210" s="136">
        <v>0</v>
      </c>
      <c r="AP210" s="136">
        <v>0</v>
      </c>
    </row>
    <row r="211" spans="1:42" ht="15.6" x14ac:dyDescent="0.3">
      <c r="A211" s="161" t="s">
        <v>587</v>
      </c>
      <c r="B211" s="160">
        <v>1</v>
      </c>
      <c r="C211" s="136">
        <v>0</v>
      </c>
      <c r="D211" s="136">
        <v>0</v>
      </c>
      <c r="E211" s="136">
        <v>0</v>
      </c>
      <c r="F211" s="136">
        <v>0</v>
      </c>
      <c r="G211" s="136">
        <v>0</v>
      </c>
      <c r="H211" s="136">
        <v>0</v>
      </c>
      <c r="I211" s="136">
        <v>0</v>
      </c>
      <c r="J211" s="136">
        <v>0</v>
      </c>
      <c r="K211" s="136">
        <v>0</v>
      </c>
      <c r="L211" s="136">
        <v>0</v>
      </c>
      <c r="M211" s="136">
        <v>0</v>
      </c>
      <c r="N211" s="136">
        <v>0</v>
      </c>
      <c r="O211" s="136">
        <v>0</v>
      </c>
      <c r="P211" s="136">
        <v>0</v>
      </c>
      <c r="Q211" s="136">
        <v>0</v>
      </c>
      <c r="R211" s="136">
        <v>0</v>
      </c>
      <c r="S211" s="136">
        <v>1</v>
      </c>
      <c r="T211" s="136">
        <v>0</v>
      </c>
      <c r="U211" s="136">
        <v>0</v>
      </c>
      <c r="V211" s="136">
        <v>0</v>
      </c>
      <c r="W211" s="136">
        <v>0</v>
      </c>
      <c r="X211" s="136">
        <v>0</v>
      </c>
      <c r="Y211" s="136">
        <v>0</v>
      </c>
      <c r="Z211" s="136">
        <v>0</v>
      </c>
      <c r="AA211" s="136">
        <v>0</v>
      </c>
      <c r="AB211" s="136">
        <v>0</v>
      </c>
      <c r="AC211" s="136">
        <v>0</v>
      </c>
      <c r="AD211" s="136">
        <v>0</v>
      </c>
      <c r="AE211" s="136">
        <v>0</v>
      </c>
      <c r="AF211" s="136">
        <v>0</v>
      </c>
      <c r="AG211" s="136">
        <v>0</v>
      </c>
      <c r="AH211" s="136">
        <v>0</v>
      </c>
      <c r="AI211" s="136">
        <v>0</v>
      </c>
      <c r="AJ211" s="136">
        <v>0</v>
      </c>
      <c r="AK211" s="136">
        <v>0</v>
      </c>
      <c r="AL211" s="136">
        <v>0</v>
      </c>
      <c r="AM211" s="136">
        <v>0</v>
      </c>
      <c r="AN211" s="136">
        <v>0</v>
      </c>
      <c r="AO211" s="136">
        <v>0</v>
      </c>
      <c r="AP211" s="136">
        <v>0</v>
      </c>
    </row>
    <row r="212" spans="1:42" ht="15.6" x14ac:dyDescent="0.3">
      <c r="A212" s="161" t="s">
        <v>516</v>
      </c>
      <c r="B212" s="160">
        <v>0</v>
      </c>
      <c r="C212" s="136">
        <v>0</v>
      </c>
      <c r="D212" s="136">
        <v>0</v>
      </c>
      <c r="E212" s="136">
        <v>0</v>
      </c>
      <c r="F212" s="136">
        <v>0</v>
      </c>
      <c r="G212" s="136">
        <v>0</v>
      </c>
      <c r="H212" s="136">
        <v>0</v>
      </c>
      <c r="I212" s="136">
        <v>0</v>
      </c>
      <c r="J212" s="136">
        <v>0</v>
      </c>
      <c r="K212" s="136">
        <v>0</v>
      </c>
      <c r="L212" s="136">
        <v>0</v>
      </c>
      <c r="M212" s="136">
        <v>0</v>
      </c>
      <c r="N212" s="136">
        <v>0</v>
      </c>
      <c r="O212" s="136">
        <v>0</v>
      </c>
      <c r="P212" s="136">
        <v>0</v>
      </c>
      <c r="Q212" s="136">
        <v>0</v>
      </c>
      <c r="R212" s="136">
        <v>0</v>
      </c>
      <c r="S212" s="136">
        <v>0</v>
      </c>
      <c r="T212" s="136">
        <v>0</v>
      </c>
      <c r="U212" s="136">
        <v>0</v>
      </c>
      <c r="V212" s="136">
        <v>0</v>
      </c>
      <c r="W212" s="136">
        <v>0</v>
      </c>
      <c r="X212" s="136">
        <v>0</v>
      </c>
      <c r="Y212" s="136">
        <v>0</v>
      </c>
      <c r="Z212" s="136">
        <v>0</v>
      </c>
      <c r="AA212" s="136">
        <v>0</v>
      </c>
      <c r="AB212" s="136">
        <v>0</v>
      </c>
      <c r="AC212" s="136">
        <v>0</v>
      </c>
      <c r="AD212" s="136">
        <v>0</v>
      </c>
      <c r="AE212" s="136">
        <v>0</v>
      </c>
      <c r="AF212" s="136">
        <v>0</v>
      </c>
      <c r="AG212" s="136">
        <v>0</v>
      </c>
      <c r="AH212" s="136">
        <v>0</v>
      </c>
      <c r="AI212" s="136">
        <v>0</v>
      </c>
      <c r="AJ212" s="136">
        <v>0</v>
      </c>
      <c r="AK212" s="136">
        <v>0</v>
      </c>
      <c r="AL212" s="136">
        <v>0</v>
      </c>
      <c r="AM212" s="136">
        <v>0</v>
      </c>
      <c r="AN212" s="136">
        <v>0</v>
      </c>
      <c r="AO212" s="136">
        <v>0</v>
      </c>
      <c r="AP212" s="136">
        <v>0</v>
      </c>
    </row>
    <row r="213" spans="1:42" ht="15.6" x14ac:dyDescent="0.3">
      <c r="A213" s="161" t="s">
        <v>738</v>
      </c>
      <c r="B213" s="160">
        <v>0</v>
      </c>
      <c r="C213" s="136">
        <v>0</v>
      </c>
      <c r="D213" s="136">
        <v>0</v>
      </c>
      <c r="E213" s="136">
        <v>0</v>
      </c>
      <c r="F213" s="136">
        <v>0</v>
      </c>
      <c r="G213" s="136">
        <v>0</v>
      </c>
      <c r="H213" s="136">
        <v>0</v>
      </c>
      <c r="I213" s="136">
        <v>0</v>
      </c>
      <c r="J213" s="136">
        <v>0</v>
      </c>
      <c r="K213" s="136">
        <v>0</v>
      </c>
      <c r="L213" s="136">
        <v>0</v>
      </c>
      <c r="M213" s="136">
        <v>0</v>
      </c>
      <c r="N213" s="136">
        <v>0</v>
      </c>
      <c r="O213" s="136">
        <v>0</v>
      </c>
      <c r="P213" s="136">
        <v>0</v>
      </c>
      <c r="Q213" s="136">
        <v>0</v>
      </c>
      <c r="R213" s="136">
        <v>0</v>
      </c>
      <c r="S213" s="136">
        <v>0</v>
      </c>
      <c r="T213" s="136">
        <v>0</v>
      </c>
      <c r="U213" s="136">
        <v>0</v>
      </c>
      <c r="V213" s="136">
        <v>0</v>
      </c>
      <c r="W213" s="136">
        <v>0</v>
      </c>
      <c r="X213" s="136">
        <v>0</v>
      </c>
      <c r="Y213" s="136">
        <v>0</v>
      </c>
      <c r="Z213" s="136">
        <v>0</v>
      </c>
      <c r="AA213" s="136">
        <v>0</v>
      </c>
      <c r="AB213" s="136">
        <v>0</v>
      </c>
      <c r="AC213" s="136">
        <v>0</v>
      </c>
      <c r="AD213" s="136">
        <v>0</v>
      </c>
      <c r="AE213" s="136">
        <v>0</v>
      </c>
      <c r="AF213" s="136">
        <v>0</v>
      </c>
      <c r="AG213" s="136">
        <v>0</v>
      </c>
      <c r="AH213" s="136">
        <v>0</v>
      </c>
      <c r="AI213" s="136">
        <v>0</v>
      </c>
      <c r="AJ213" s="136">
        <v>0</v>
      </c>
      <c r="AK213" s="136">
        <v>0</v>
      </c>
      <c r="AL213" s="136">
        <v>0</v>
      </c>
      <c r="AM213" s="136">
        <v>0</v>
      </c>
      <c r="AN213" s="136">
        <v>0</v>
      </c>
      <c r="AO213" s="136">
        <v>0</v>
      </c>
      <c r="AP213" s="136">
        <v>0</v>
      </c>
    </row>
    <row r="214" spans="1:42" s="9" customFormat="1" ht="15.6" x14ac:dyDescent="0.3">
      <c r="A214" s="161" t="s">
        <v>617</v>
      </c>
      <c r="B214" s="160">
        <v>1</v>
      </c>
      <c r="C214" s="136">
        <v>0</v>
      </c>
      <c r="D214" s="136">
        <v>0</v>
      </c>
      <c r="E214" s="136">
        <v>0</v>
      </c>
      <c r="F214" s="136">
        <v>0</v>
      </c>
      <c r="G214" s="136">
        <v>0</v>
      </c>
      <c r="H214" s="136">
        <v>0</v>
      </c>
      <c r="I214" s="136">
        <v>0</v>
      </c>
      <c r="J214" s="136">
        <v>0</v>
      </c>
      <c r="K214" s="136">
        <v>0</v>
      </c>
      <c r="L214" s="136">
        <v>0</v>
      </c>
      <c r="M214" s="136">
        <v>0</v>
      </c>
      <c r="N214" s="136">
        <v>0</v>
      </c>
      <c r="O214" s="136">
        <v>0</v>
      </c>
      <c r="P214" s="136">
        <v>0</v>
      </c>
      <c r="Q214" s="136">
        <v>0</v>
      </c>
      <c r="R214" s="136">
        <v>0</v>
      </c>
      <c r="S214" s="136">
        <v>0</v>
      </c>
      <c r="T214" s="136">
        <v>0</v>
      </c>
      <c r="U214" s="136">
        <v>0</v>
      </c>
      <c r="V214" s="136">
        <v>0</v>
      </c>
      <c r="W214" s="136">
        <v>0</v>
      </c>
      <c r="X214" s="136">
        <v>0</v>
      </c>
      <c r="Y214" s="136">
        <v>0</v>
      </c>
      <c r="Z214" s="136">
        <v>0</v>
      </c>
      <c r="AA214" s="136">
        <v>0</v>
      </c>
      <c r="AB214" s="136">
        <v>0</v>
      </c>
      <c r="AC214" s="136">
        <v>0</v>
      </c>
      <c r="AD214" s="136">
        <v>0</v>
      </c>
      <c r="AE214" s="136">
        <v>0</v>
      </c>
      <c r="AF214" s="136">
        <v>0</v>
      </c>
      <c r="AG214" s="136">
        <v>0</v>
      </c>
      <c r="AH214" s="136">
        <v>0</v>
      </c>
      <c r="AI214" s="136">
        <v>0</v>
      </c>
      <c r="AJ214" s="136">
        <v>0</v>
      </c>
      <c r="AK214" s="136">
        <v>0</v>
      </c>
      <c r="AL214" s="136">
        <v>0</v>
      </c>
      <c r="AM214" s="136">
        <v>0</v>
      </c>
      <c r="AN214" s="136">
        <v>1</v>
      </c>
      <c r="AO214" s="136">
        <v>0</v>
      </c>
      <c r="AP214" s="136">
        <v>0</v>
      </c>
    </row>
    <row r="215" spans="1:42" ht="15.6" x14ac:dyDescent="0.3">
      <c r="A215" s="161" t="s">
        <v>512</v>
      </c>
      <c r="B215" s="160">
        <v>16</v>
      </c>
      <c r="C215" s="136">
        <v>0</v>
      </c>
      <c r="D215" s="136">
        <v>0</v>
      </c>
      <c r="E215" s="136">
        <v>0</v>
      </c>
      <c r="F215" s="136">
        <v>0</v>
      </c>
      <c r="G215" s="136">
        <v>0</v>
      </c>
      <c r="H215" s="136">
        <v>0</v>
      </c>
      <c r="I215" s="136">
        <v>0</v>
      </c>
      <c r="J215" s="136">
        <v>0</v>
      </c>
      <c r="K215" s="136">
        <v>0</v>
      </c>
      <c r="L215" s="136">
        <v>0</v>
      </c>
      <c r="M215" s="136">
        <v>0</v>
      </c>
      <c r="N215" s="136">
        <v>0</v>
      </c>
      <c r="O215" s="136">
        <v>0</v>
      </c>
      <c r="P215" s="136">
        <v>0</v>
      </c>
      <c r="Q215" s="136">
        <v>0</v>
      </c>
      <c r="R215" s="136">
        <v>0</v>
      </c>
      <c r="S215" s="136">
        <v>10</v>
      </c>
      <c r="T215" s="136">
        <v>0</v>
      </c>
      <c r="U215" s="136">
        <v>0</v>
      </c>
      <c r="V215" s="136">
        <v>0</v>
      </c>
      <c r="W215" s="136">
        <v>0</v>
      </c>
      <c r="X215" s="136">
        <v>0</v>
      </c>
      <c r="Y215" s="136">
        <v>0</v>
      </c>
      <c r="Z215" s="136">
        <v>0</v>
      </c>
      <c r="AA215" s="136">
        <v>0</v>
      </c>
      <c r="AB215" s="136">
        <v>0</v>
      </c>
      <c r="AC215" s="136">
        <v>2</v>
      </c>
      <c r="AD215" s="136">
        <v>0</v>
      </c>
      <c r="AE215" s="136">
        <v>0</v>
      </c>
      <c r="AF215" s="136">
        <v>0</v>
      </c>
      <c r="AG215" s="136">
        <v>4</v>
      </c>
      <c r="AH215" s="136">
        <v>0</v>
      </c>
      <c r="AI215" s="136">
        <v>0</v>
      </c>
      <c r="AJ215" s="136">
        <v>0</v>
      </c>
      <c r="AK215" s="136">
        <v>0</v>
      </c>
      <c r="AL215" s="136">
        <v>0</v>
      </c>
      <c r="AM215" s="136">
        <v>0</v>
      </c>
      <c r="AN215" s="136">
        <v>0</v>
      </c>
      <c r="AO215" s="136">
        <v>0</v>
      </c>
      <c r="AP215" s="136">
        <v>0</v>
      </c>
    </row>
    <row r="216" spans="1:42" ht="15.6" x14ac:dyDescent="0.3">
      <c r="A216" s="161" t="s">
        <v>558</v>
      </c>
      <c r="B216" s="160">
        <v>0</v>
      </c>
      <c r="C216" s="136">
        <v>0</v>
      </c>
      <c r="D216" s="136">
        <v>0</v>
      </c>
      <c r="E216" s="136">
        <v>0</v>
      </c>
      <c r="F216" s="136">
        <v>0</v>
      </c>
      <c r="G216" s="136">
        <v>0</v>
      </c>
      <c r="H216" s="136">
        <v>0</v>
      </c>
      <c r="I216" s="136">
        <v>0</v>
      </c>
      <c r="J216" s="136">
        <v>0</v>
      </c>
      <c r="K216" s="136">
        <v>0</v>
      </c>
      <c r="L216" s="136">
        <v>0</v>
      </c>
      <c r="M216" s="136">
        <v>0</v>
      </c>
      <c r="N216" s="136">
        <v>0</v>
      </c>
      <c r="O216" s="136">
        <v>0</v>
      </c>
      <c r="P216" s="136">
        <v>0</v>
      </c>
      <c r="Q216" s="136">
        <v>0</v>
      </c>
      <c r="R216" s="136">
        <v>0</v>
      </c>
      <c r="S216" s="136">
        <v>0</v>
      </c>
      <c r="T216" s="136">
        <v>0</v>
      </c>
      <c r="U216" s="136">
        <v>0</v>
      </c>
      <c r="V216" s="136">
        <v>0</v>
      </c>
      <c r="W216" s="136">
        <v>0</v>
      </c>
      <c r="X216" s="136">
        <v>0</v>
      </c>
      <c r="Y216" s="136">
        <v>0</v>
      </c>
      <c r="Z216" s="136">
        <v>0</v>
      </c>
      <c r="AA216" s="136">
        <v>0</v>
      </c>
      <c r="AB216" s="136">
        <v>0</v>
      </c>
      <c r="AC216" s="136">
        <v>0</v>
      </c>
      <c r="AD216" s="136">
        <v>0</v>
      </c>
      <c r="AE216" s="136">
        <v>0</v>
      </c>
      <c r="AF216" s="136">
        <v>0</v>
      </c>
      <c r="AG216" s="136">
        <v>0</v>
      </c>
      <c r="AH216" s="136">
        <v>0</v>
      </c>
      <c r="AI216" s="136">
        <v>0</v>
      </c>
      <c r="AJ216" s="136">
        <v>0</v>
      </c>
      <c r="AK216" s="136">
        <v>0</v>
      </c>
      <c r="AL216" s="136">
        <v>0</v>
      </c>
      <c r="AM216" s="136">
        <v>0</v>
      </c>
      <c r="AN216" s="136">
        <v>0</v>
      </c>
      <c r="AO216" s="136">
        <v>0</v>
      </c>
      <c r="AP216" s="136">
        <v>0</v>
      </c>
    </row>
    <row r="217" spans="1:42" ht="15.6" x14ac:dyDescent="0.3">
      <c r="A217" s="161" t="s">
        <v>513</v>
      </c>
      <c r="B217" s="160">
        <v>2</v>
      </c>
      <c r="C217" s="136">
        <v>0</v>
      </c>
      <c r="D217" s="136">
        <v>0</v>
      </c>
      <c r="E217" s="136">
        <v>0</v>
      </c>
      <c r="F217" s="136">
        <v>0</v>
      </c>
      <c r="G217" s="136">
        <v>0</v>
      </c>
      <c r="H217" s="136">
        <v>0</v>
      </c>
      <c r="I217" s="136">
        <v>0</v>
      </c>
      <c r="J217" s="136">
        <v>0</v>
      </c>
      <c r="K217" s="136">
        <v>0</v>
      </c>
      <c r="L217" s="136">
        <v>0</v>
      </c>
      <c r="M217" s="136">
        <v>0</v>
      </c>
      <c r="N217" s="136">
        <v>0</v>
      </c>
      <c r="O217" s="136">
        <v>0</v>
      </c>
      <c r="P217" s="136">
        <v>0</v>
      </c>
      <c r="Q217" s="136">
        <v>0</v>
      </c>
      <c r="R217" s="136">
        <v>0</v>
      </c>
      <c r="S217" s="136">
        <v>1</v>
      </c>
      <c r="T217" s="136">
        <v>0</v>
      </c>
      <c r="U217" s="136">
        <v>0</v>
      </c>
      <c r="V217" s="136">
        <v>0</v>
      </c>
      <c r="W217" s="136">
        <v>0</v>
      </c>
      <c r="X217" s="136">
        <v>0</v>
      </c>
      <c r="Y217" s="136">
        <v>0</v>
      </c>
      <c r="Z217" s="136">
        <v>0</v>
      </c>
      <c r="AA217" s="136">
        <v>0</v>
      </c>
      <c r="AB217" s="136">
        <v>0</v>
      </c>
      <c r="AC217" s="136">
        <v>1</v>
      </c>
      <c r="AD217" s="136">
        <v>0</v>
      </c>
      <c r="AE217" s="136">
        <v>0</v>
      </c>
      <c r="AF217" s="136">
        <v>0</v>
      </c>
      <c r="AG217" s="136">
        <v>0</v>
      </c>
      <c r="AH217" s="136">
        <v>0</v>
      </c>
      <c r="AI217" s="136">
        <v>0</v>
      </c>
      <c r="AJ217" s="136">
        <v>0</v>
      </c>
      <c r="AK217" s="136">
        <v>0</v>
      </c>
      <c r="AL217" s="136">
        <v>0</v>
      </c>
      <c r="AM217" s="136">
        <v>0</v>
      </c>
      <c r="AN217" s="136">
        <v>0</v>
      </c>
      <c r="AO217" s="136">
        <v>0</v>
      </c>
      <c r="AP217" s="136">
        <v>0</v>
      </c>
    </row>
    <row r="218" spans="1:42" ht="15.6" x14ac:dyDescent="0.3">
      <c r="A218" s="161" t="s">
        <v>739</v>
      </c>
      <c r="B218" s="160">
        <v>0</v>
      </c>
      <c r="C218" s="136">
        <v>0</v>
      </c>
      <c r="D218" s="136">
        <v>0</v>
      </c>
      <c r="E218" s="136">
        <v>0</v>
      </c>
      <c r="F218" s="136">
        <v>0</v>
      </c>
      <c r="G218" s="136">
        <v>0</v>
      </c>
      <c r="H218" s="136">
        <v>0</v>
      </c>
      <c r="I218" s="136">
        <v>0</v>
      </c>
      <c r="J218" s="136">
        <v>0</v>
      </c>
      <c r="K218" s="136">
        <v>0</v>
      </c>
      <c r="L218" s="136">
        <v>0</v>
      </c>
      <c r="M218" s="136">
        <v>0</v>
      </c>
      <c r="N218" s="136">
        <v>0</v>
      </c>
      <c r="O218" s="136">
        <v>0</v>
      </c>
      <c r="P218" s="136">
        <v>0</v>
      </c>
      <c r="Q218" s="136">
        <v>0</v>
      </c>
      <c r="R218" s="136">
        <v>0</v>
      </c>
      <c r="S218" s="136">
        <v>0</v>
      </c>
      <c r="T218" s="136">
        <v>0</v>
      </c>
      <c r="U218" s="136">
        <v>0</v>
      </c>
      <c r="V218" s="136">
        <v>0</v>
      </c>
      <c r="W218" s="136">
        <v>0</v>
      </c>
      <c r="X218" s="136">
        <v>0</v>
      </c>
      <c r="Y218" s="136">
        <v>0</v>
      </c>
      <c r="Z218" s="136">
        <v>0</v>
      </c>
      <c r="AA218" s="136">
        <v>0</v>
      </c>
      <c r="AB218" s="136">
        <v>0</v>
      </c>
      <c r="AC218" s="136">
        <v>0</v>
      </c>
      <c r="AD218" s="136">
        <v>0</v>
      </c>
      <c r="AE218" s="136">
        <v>0</v>
      </c>
      <c r="AF218" s="136">
        <v>0</v>
      </c>
      <c r="AG218" s="136">
        <v>0</v>
      </c>
      <c r="AH218" s="136">
        <v>0</v>
      </c>
      <c r="AI218" s="136">
        <v>0</v>
      </c>
      <c r="AJ218" s="136">
        <v>0</v>
      </c>
      <c r="AK218" s="136">
        <v>0</v>
      </c>
      <c r="AL218" s="136">
        <v>0</v>
      </c>
      <c r="AM218" s="136">
        <v>0</v>
      </c>
      <c r="AN218" s="136">
        <v>0</v>
      </c>
      <c r="AO218" s="136">
        <v>0</v>
      </c>
      <c r="AP218" s="136">
        <v>0</v>
      </c>
    </row>
    <row r="219" spans="1:42" ht="15.6" x14ac:dyDescent="0.3">
      <c r="A219" s="161" t="s">
        <v>740</v>
      </c>
      <c r="B219" s="160">
        <v>0</v>
      </c>
      <c r="C219" s="136">
        <v>0</v>
      </c>
      <c r="D219" s="136">
        <v>0</v>
      </c>
      <c r="E219" s="136">
        <v>0</v>
      </c>
      <c r="F219" s="136">
        <v>0</v>
      </c>
      <c r="G219" s="136">
        <v>0</v>
      </c>
      <c r="H219" s="136">
        <v>0</v>
      </c>
      <c r="I219" s="136">
        <v>0</v>
      </c>
      <c r="J219" s="136">
        <v>0</v>
      </c>
      <c r="K219" s="136">
        <v>0</v>
      </c>
      <c r="L219" s="136">
        <v>0</v>
      </c>
      <c r="M219" s="136">
        <v>0</v>
      </c>
      <c r="N219" s="136">
        <v>0</v>
      </c>
      <c r="O219" s="136">
        <v>0</v>
      </c>
      <c r="P219" s="136">
        <v>0</v>
      </c>
      <c r="Q219" s="136">
        <v>0</v>
      </c>
      <c r="R219" s="136">
        <v>0</v>
      </c>
      <c r="S219" s="136">
        <v>0</v>
      </c>
      <c r="T219" s="136">
        <v>0</v>
      </c>
      <c r="U219" s="136">
        <v>0</v>
      </c>
      <c r="V219" s="136">
        <v>0</v>
      </c>
      <c r="W219" s="136">
        <v>0</v>
      </c>
      <c r="X219" s="136">
        <v>0</v>
      </c>
      <c r="Y219" s="136">
        <v>0</v>
      </c>
      <c r="Z219" s="136">
        <v>0</v>
      </c>
      <c r="AA219" s="136">
        <v>0</v>
      </c>
      <c r="AB219" s="136">
        <v>0</v>
      </c>
      <c r="AC219" s="136">
        <v>0</v>
      </c>
      <c r="AD219" s="136">
        <v>0</v>
      </c>
      <c r="AE219" s="136">
        <v>0</v>
      </c>
      <c r="AF219" s="136">
        <v>0</v>
      </c>
      <c r="AG219" s="136">
        <v>0</v>
      </c>
      <c r="AH219" s="136">
        <v>0</v>
      </c>
      <c r="AI219" s="136">
        <v>0</v>
      </c>
      <c r="AJ219" s="136">
        <v>0</v>
      </c>
      <c r="AK219" s="136">
        <v>0</v>
      </c>
      <c r="AL219" s="136">
        <v>0</v>
      </c>
      <c r="AM219" s="136">
        <v>0</v>
      </c>
      <c r="AN219" s="136">
        <v>0</v>
      </c>
      <c r="AO219" s="136">
        <v>0</v>
      </c>
      <c r="AP219" s="136">
        <v>0</v>
      </c>
    </row>
    <row r="220" spans="1:42" ht="15.6" x14ac:dyDescent="0.3">
      <c r="A220" s="161" t="s">
        <v>741</v>
      </c>
      <c r="B220" s="160">
        <v>0</v>
      </c>
      <c r="C220" s="136">
        <v>0</v>
      </c>
      <c r="D220" s="136">
        <v>0</v>
      </c>
      <c r="E220" s="136">
        <v>0</v>
      </c>
      <c r="F220" s="136">
        <v>0</v>
      </c>
      <c r="G220" s="136">
        <v>0</v>
      </c>
      <c r="H220" s="136">
        <v>0</v>
      </c>
      <c r="I220" s="136">
        <v>0</v>
      </c>
      <c r="J220" s="136">
        <v>0</v>
      </c>
      <c r="K220" s="136">
        <v>0</v>
      </c>
      <c r="L220" s="136">
        <v>0</v>
      </c>
      <c r="M220" s="136">
        <v>0</v>
      </c>
      <c r="N220" s="136">
        <v>0</v>
      </c>
      <c r="O220" s="136">
        <v>0</v>
      </c>
      <c r="P220" s="136">
        <v>0</v>
      </c>
      <c r="Q220" s="136">
        <v>0</v>
      </c>
      <c r="R220" s="136">
        <v>0</v>
      </c>
      <c r="S220" s="136">
        <v>0</v>
      </c>
      <c r="T220" s="136">
        <v>0</v>
      </c>
      <c r="U220" s="136">
        <v>0</v>
      </c>
      <c r="V220" s="136">
        <v>0</v>
      </c>
      <c r="W220" s="136">
        <v>0</v>
      </c>
      <c r="X220" s="136">
        <v>0</v>
      </c>
      <c r="Y220" s="136">
        <v>0</v>
      </c>
      <c r="Z220" s="136">
        <v>0</v>
      </c>
      <c r="AA220" s="136">
        <v>0</v>
      </c>
      <c r="AB220" s="136">
        <v>0</v>
      </c>
      <c r="AC220" s="136">
        <v>0</v>
      </c>
      <c r="AD220" s="136">
        <v>0</v>
      </c>
      <c r="AE220" s="136">
        <v>0</v>
      </c>
      <c r="AF220" s="136">
        <v>0</v>
      </c>
      <c r="AG220" s="136">
        <v>0</v>
      </c>
      <c r="AH220" s="136">
        <v>0</v>
      </c>
      <c r="AI220" s="136">
        <v>0</v>
      </c>
      <c r="AJ220" s="136">
        <v>0</v>
      </c>
      <c r="AK220" s="136">
        <v>0</v>
      </c>
      <c r="AL220" s="136">
        <v>0</v>
      </c>
      <c r="AM220" s="136">
        <v>0</v>
      </c>
      <c r="AN220" s="136">
        <v>0</v>
      </c>
      <c r="AO220" s="136">
        <v>0</v>
      </c>
      <c r="AP220" s="136">
        <v>0</v>
      </c>
    </row>
    <row r="221" spans="1:42" ht="15.6" x14ac:dyDescent="0.3">
      <c r="A221" s="161" t="s">
        <v>742</v>
      </c>
      <c r="B221" s="160">
        <v>0</v>
      </c>
      <c r="C221" s="136">
        <v>0</v>
      </c>
      <c r="D221" s="136">
        <v>0</v>
      </c>
      <c r="E221" s="136">
        <v>0</v>
      </c>
      <c r="F221" s="136">
        <v>0</v>
      </c>
      <c r="G221" s="136">
        <v>0</v>
      </c>
      <c r="H221" s="136">
        <v>0</v>
      </c>
      <c r="I221" s="136">
        <v>0</v>
      </c>
      <c r="J221" s="136">
        <v>0</v>
      </c>
      <c r="K221" s="136">
        <v>0</v>
      </c>
      <c r="L221" s="136">
        <v>0</v>
      </c>
      <c r="M221" s="136">
        <v>0</v>
      </c>
      <c r="N221" s="136">
        <v>0</v>
      </c>
      <c r="O221" s="136">
        <v>0</v>
      </c>
      <c r="P221" s="136">
        <v>0</v>
      </c>
      <c r="Q221" s="136">
        <v>0</v>
      </c>
      <c r="R221" s="136">
        <v>0</v>
      </c>
      <c r="S221" s="136">
        <v>0</v>
      </c>
      <c r="T221" s="136">
        <v>0</v>
      </c>
      <c r="U221" s="136">
        <v>0</v>
      </c>
      <c r="V221" s="136">
        <v>0</v>
      </c>
      <c r="W221" s="136">
        <v>0</v>
      </c>
      <c r="X221" s="136">
        <v>0</v>
      </c>
      <c r="Y221" s="136">
        <v>0</v>
      </c>
      <c r="Z221" s="136">
        <v>0</v>
      </c>
      <c r="AA221" s="136">
        <v>0</v>
      </c>
      <c r="AB221" s="136">
        <v>0</v>
      </c>
      <c r="AC221" s="136">
        <v>0</v>
      </c>
      <c r="AD221" s="136">
        <v>0</v>
      </c>
      <c r="AE221" s="136">
        <v>0</v>
      </c>
      <c r="AF221" s="136">
        <v>0</v>
      </c>
      <c r="AG221" s="136">
        <v>0</v>
      </c>
      <c r="AH221" s="136">
        <v>0</v>
      </c>
      <c r="AI221" s="136">
        <v>0</v>
      </c>
      <c r="AJ221" s="136">
        <v>0</v>
      </c>
      <c r="AK221" s="136">
        <v>0</v>
      </c>
      <c r="AL221" s="136">
        <v>0</v>
      </c>
      <c r="AM221" s="136">
        <v>0</v>
      </c>
      <c r="AN221" s="136">
        <v>0</v>
      </c>
      <c r="AO221" s="136">
        <v>0</v>
      </c>
      <c r="AP221" s="136">
        <v>0</v>
      </c>
    </row>
    <row r="222" spans="1:42" ht="15.6" x14ac:dyDescent="0.3">
      <c r="A222" s="161" t="s">
        <v>743</v>
      </c>
      <c r="B222" s="160">
        <v>13</v>
      </c>
      <c r="C222" s="136">
        <v>0</v>
      </c>
      <c r="D222" s="136">
        <v>0</v>
      </c>
      <c r="E222" s="136">
        <v>0</v>
      </c>
      <c r="F222" s="136">
        <v>0</v>
      </c>
      <c r="G222" s="136">
        <v>0</v>
      </c>
      <c r="H222" s="136">
        <v>2</v>
      </c>
      <c r="I222" s="136">
        <v>0</v>
      </c>
      <c r="J222" s="136">
        <v>0</v>
      </c>
      <c r="K222" s="136">
        <v>0</v>
      </c>
      <c r="L222" s="136">
        <v>0</v>
      </c>
      <c r="M222" s="136">
        <v>0</v>
      </c>
      <c r="N222" s="136">
        <v>0</v>
      </c>
      <c r="O222" s="136">
        <v>0</v>
      </c>
      <c r="P222" s="136">
        <v>0</v>
      </c>
      <c r="Q222" s="136">
        <v>0</v>
      </c>
      <c r="R222" s="136">
        <v>0</v>
      </c>
      <c r="S222" s="136">
        <v>4</v>
      </c>
      <c r="T222" s="136">
        <v>1</v>
      </c>
      <c r="U222" s="136">
        <v>0</v>
      </c>
      <c r="V222" s="136">
        <v>0</v>
      </c>
      <c r="W222" s="136">
        <v>0</v>
      </c>
      <c r="X222" s="136">
        <v>0</v>
      </c>
      <c r="Y222" s="136">
        <v>0</v>
      </c>
      <c r="Z222" s="136">
        <v>0</v>
      </c>
      <c r="AA222" s="136">
        <v>0</v>
      </c>
      <c r="AB222" s="136">
        <v>0</v>
      </c>
      <c r="AC222" s="136">
        <v>5</v>
      </c>
      <c r="AD222" s="136">
        <v>0</v>
      </c>
      <c r="AE222" s="136">
        <v>1</v>
      </c>
      <c r="AF222" s="136">
        <v>0</v>
      </c>
      <c r="AG222" s="136">
        <v>0</v>
      </c>
      <c r="AH222" s="136">
        <v>0</v>
      </c>
      <c r="AI222" s="136">
        <v>0</v>
      </c>
      <c r="AJ222" s="136">
        <v>0</v>
      </c>
      <c r="AK222" s="136">
        <v>0</v>
      </c>
      <c r="AL222" s="136">
        <v>0</v>
      </c>
      <c r="AM222" s="136">
        <v>0</v>
      </c>
      <c r="AN222" s="136">
        <v>0</v>
      </c>
      <c r="AO222" s="136">
        <v>0</v>
      </c>
      <c r="AP222" s="136">
        <v>0</v>
      </c>
    </row>
    <row r="223" spans="1:42" ht="15.6" x14ac:dyDescent="0.3">
      <c r="A223" s="161" t="s">
        <v>606</v>
      </c>
      <c r="B223" s="160">
        <v>1</v>
      </c>
      <c r="C223" s="136">
        <v>0</v>
      </c>
      <c r="D223" s="136">
        <v>0</v>
      </c>
      <c r="E223" s="136">
        <v>0</v>
      </c>
      <c r="F223" s="136">
        <v>0</v>
      </c>
      <c r="G223" s="136">
        <v>0</v>
      </c>
      <c r="H223" s="136">
        <v>0</v>
      </c>
      <c r="I223" s="136">
        <v>0</v>
      </c>
      <c r="J223" s="136">
        <v>1</v>
      </c>
      <c r="K223" s="136">
        <v>0</v>
      </c>
      <c r="L223" s="136">
        <v>0</v>
      </c>
      <c r="M223" s="136">
        <v>0</v>
      </c>
      <c r="N223" s="136">
        <v>0</v>
      </c>
      <c r="O223" s="136">
        <v>0</v>
      </c>
      <c r="P223" s="136">
        <v>0</v>
      </c>
      <c r="Q223" s="136">
        <v>0</v>
      </c>
      <c r="R223" s="136">
        <v>0</v>
      </c>
      <c r="S223" s="136">
        <v>0</v>
      </c>
      <c r="T223" s="136">
        <v>0</v>
      </c>
      <c r="U223" s="136">
        <v>0</v>
      </c>
      <c r="V223" s="136">
        <v>0</v>
      </c>
      <c r="W223" s="136">
        <v>0</v>
      </c>
      <c r="X223" s="136">
        <v>0</v>
      </c>
      <c r="Y223" s="136">
        <v>0</v>
      </c>
      <c r="Z223" s="136">
        <v>0</v>
      </c>
      <c r="AA223" s="136">
        <v>0</v>
      </c>
      <c r="AB223" s="136">
        <v>0</v>
      </c>
      <c r="AC223" s="136">
        <v>0</v>
      </c>
      <c r="AD223" s="136">
        <v>0</v>
      </c>
      <c r="AE223" s="136">
        <v>0</v>
      </c>
      <c r="AF223" s="136">
        <v>0</v>
      </c>
      <c r="AG223" s="136">
        <v>0</v>
      </c>
      <c r="AH223" s="136">
        <v>0</v>
      </c>
      <c r="AI223" s="136">
        <v>0</v>
      </c>
      <c r="AJ223" s="136">
        <v>0</v>
      </c>
      <c r="AK223" s="136">
        <v>0</v>
      </c>
      <c r="AL223" s="136">
        <v>0</v>
      </c>
      <c r="AM223" s="136">
        <v>0</v>
      </c>
      <c r="AN223" s="136">
        <v>0</v>
      </c>
      <c r="AO223" s="136">
        <v>0</v>
      </c>
      <c r="AP223" s="136">
        <v>0</v>
      </c>
    </row>
    <row r="224" spans="1:42" ht="15.6" x14ac:dyDescent="0.3">
      <c r="A224" s="161" t="s">
        <v>744</v>
      </c>
      <c r="B224" s="160">
        <v>0</v>
      </c>
      <c r="C224" s="136">
        <v>0</v>
      </c>
      <c r="D224" s="136">
        <v>0</v>
      </c>
      <c r="E224" s="136">
        <v>0</v>
      </c>
      <c r="F224" s="136">
        <v>0</v>
      </c>
      <c r="G224" s="136">
        <v>0</v>
      </c>
      <c r="H224" s="136">
        <v>0</v>
      </c>
      <c r="I224" s="136">
        <v>0</v>
      </c>
      <c r="J224" s="136">
        <v>0</v>
      </c>
      <c r="K224" s="136">
        <v>0</v>
      </c>
      <c r="L224" s="136">
        <v>0</v>
      </c>
      <c r="M224" s="136">
        <v>0</v>
      </c>
      <c r="N224" s="136">
        <v>0</v>
      </c>
      <c r="O224" s="136">
        <v>0</v>
      </c>
      <c r="P224" s="136">
        <v>0</v>
      </c>
      <c r="Q224" s="136">
        <v>0</v>
      </c>
      <c r="R224" s="136">
        <v>0</v>
      </c>
      <c r="S224" s="136">
        <v>0</v>
      </c>
      <c r="T224" s="136">
        <v>0</v>
      </c>
      <c r="U224" s="136">
        <v>0</v>
      </c>
      <c r="V224" s="136">
        <v>0</v>
      </c>
      <c r="W224" s="136">
        <v>0</v>
      </c>
      <c r="X224" s="136">
        <v>0</v>
      </c>
      <c r="Y224" s="136">
        <v>0</v>
      </c>
      <c r="Z224" s="136">
        <v>0</v>
      </c>
      <c r="AA224" s="136">
        <v>0</v>
      </c>
      <c r="AB224" s="136">
        <v>0</v>
      </c>
      <c r="AC224" s="136">
        <v>0</v>
      </c>
      <c r="AD224" s="136">
        <v>0</v>
      </c>
      <c r="AE224" s="136">
        <v>0</v>
      </c>
      <c r="AF224" s="136">
        <v>0</v>
      </c>
      <c r="AG224" s="136">
        <v>0</v>
      </c>
      <c r="AH224" s="136">
        <v>0</v>
      </c>
      <c r="AI224" s="136">
        <v>0</v>
      </c>
      <c r="AJ224" s="136">
        <v>0</v>
      </c>
      <c r="AK224" s="136">
        <v>0</v>
      </c>
      <c r="AL224" s="136">
        <v>0</v>
      </c>
      <c r="AM224" s="136">
        <v>0</v>
      </c>
      <c r="AN224" s="136">
        <v>0</v>
      </c>
      <c r="AO224" s="136">
        <v>0</v>
      </c>
      <c r="AP224" s="136">
        <v>0</v>
      </c>
    </row>
    <row r="225" spans="1:42" ht="15.6" x14ac:dyDescent="0.3">
      <c r="A225" s="161" t="s">
        <v>588</v>
      </c>
      <c r="B225" s="160">
        <v>0</v>
      </c>
      <c r="C225" s="136">
        <v>0</v>
      </c>
      <c r="D225" s="136">
        <v>0</v>
      </c>
      <c r="E225" s="136">
        <v>0</v>
      </c>
      <c r="F225" s="136">
        <v>0</v>
      </c>
      <c r="G225" s="136">
        <v>0</v>
      </c>
      <c r="H225" s="136">
        <v>0</v>
      </c>
      <c r="I225" s="136">
        <v>0</v>
      </c>
      <c r="J225" s="136">
        <v>0</v>
      </c>
      <c r="K225" s="136">
        <v>0</v>
      </c>
      <c r="L225" s="136">
        <v>0</v>
      </c>
      <c r="M225" s="136">
        <v>0</v>
      </c>
      <c r="N225" s="136">
        <v>0</v>
      </c>
      <c r="O225" s="136">
        <v>0</v>
      </c>
      <c r="P225" s="136">
        <v>0</v>
      </c>
      <c r="Q225" s="136">
        <v>0</v>
      </c>
      <c r="R225" s="136">
        <v>0</v>
      </c>
      <c r="S225" s="136">
        <v>0</v>
      </c>
      <c r="T225" s="136">
        <v>0</v>
      </c>
      <c r="U225" s="136">
        <v>0</v>
      </c>
      <c r="V225" s="136">
        <v>0</v>
      </c>
      <c r="W225" s="136">
        <v>0</v>
      </c>
      <c r="X225" s="136">
        <v>0</v>
      </c>
      <c r="Y225" s="136">
        <v>0</v>
      </c>
      <c r="Z225" s="136">
        <v>0</v>
      </c>
      <c r="AA225" s="136">
        <v>0</v>
      </c>
      <c r="AB225" s="136">
        <v>0</v>
      </c>
      <c r="AC225" s="136">
        <v>0</v>
      </c>
      <c r="AD225" s="136">
        <v>0</v>
      </c>
      <c r="AE225" s="136">
        <v>0</v>
      </c>
      <c r="AF225" s="136">
        <v>0</v>
      </c>
      <c r="AG225" s="136">
        <v>0</v>
      </c>
      <c r="AH225" s="136">
        <v>0</v>
      </c>
      <c r="AI225" s="136">
        <v>0</v>
      </c>
      <c r="AJ225" s="136">
        <v>0</v>
      </c>
      <c r="AK225" s="136">
        <v>0</v>
      </c>
      <c r="AL225" s="136">
        <v>0</v>
      </c>
      <c r="AM225" s="136">
        <v>0</v>
      </c>
      <c r="AN225" s="136">
        <v>0</v>
      </c>
      <c r="AO225" s="136">
        <v>0</v>
      </c>
      <c r="AP225" s="136">
        <v>0</v>
      </c>
    </row>
    <row r="226" spans="1:42" ht="15.6" x14ac:dyDescent="0.3">
      <c r="A226" s="161" t="s">
        <v>589</v>
      </c>
      <c r="B226" s="160">
        <v>4</v>
      </c>
      <c r="C226" s="136">
        <v>0</v>
      </c>
      <c r="D226" s="136">
        <v>0</v>
      </c>
      <c r="E226" s="136">
        <v>0</v>
      </c>
      <c r="F226" s="136">
        <v>0</v>
      </c>
      <c r="G226" s="136">
        <v>0</v>
      </c>
      <c r="H226" s="136">
        <v>0</v>
      </c>
      <c r="I226" s="136">
        <v>0</v>
      </c>
      <c r="J226" s="136">
        <v>0</v>
      </c>
      <c r="K226" s="136">
        <v>0</v>
      </c>
      <c r="L226" s="136">
        <v>0</v>
      </c>
      <c r="M226" s="136">
        <v>0</v>
      </c>
      <c r="N226" s="136">
        <v>0</v>
      </c>
      <c r="O226" s="136">
        <v>0</v>
      </c>
      <c r="P226" s="136">
        <v>0</v>
      </c>
      <c r="Q226" s="136">
        <v>0</v>
      </c>
      <c r="R226" s="136">
        <v>0</v>
      </c>
      <c r="S226" s="136">
        <v>2</v>
      </c>
      <c r="T226" s="136">
        <v>0</v>
      </c>
      <c r="U226" s="136">
        <v>0</v>
      </c>
      <c r="V226" s="136">
        <v>0</v>
      </c>
      <c r="W226" s="136">
        <v>0</v>
      </c>
      <c r="X226" s="136">
        <v>0</v>
      </c>
      <c r="Y226" s="136">
        <v>0</v>
      </c>
      <c r="Z226" s="136">
        <v>0</v>
      </c>
      <c r="AA226" s="136">
        <v>0</v>
      </c>
      <c r="AB226" s="136">
        <v>0</v>
      </c>
      <c r="AC226" s="136">
        <v>1</v>
      </c>
      <c r="AD226" s="136">
        <v>0</v>
      </c>
      <c r="AE226" s="136">
        <v>0</v>
      </c>
      <c r="AF226" s="136">
        <v>0</v>
      </c>
      <c r="AG226" s="136">
        <v>1</v>
      </c>
      <c r="AH226" s="136">
        <v>0</v>
      </c>
      <c r="AI226" s="136">
        <v>0</v>
      </c>
      <c r="AJ226" s="136">
        <v>0</v>
      </c>
      <c r="AK226" s="136">
        <v>0</v>
      </c>
      <c r="AL226" s="136">
        <v>0</v>
      </c>
      <c r="AM226" s="136">
        <v>0</v>
      </c>
      <c r="AN226" s="136">
        <v>0</v>
      </c>
      <c r="AO226" s="136">
        <v>0</v>
      </c>
      <c r="AP226" s="136">
        <v>0</v>
      </c>
    </row>
    <row r="227" spans="1:42" ht="15.6" x14ac:dyDescent="0.3">
      <c r="A227" s="161" t="s">
        <v>745</v>
      </c>
      <c r="B227" s="160">
        <v>0</v>
      </c>
      <c r="C227" s="136">
        <v>0</v>
      </c>
      <c r="D227" s="136">
        <v>0</v>
      </c>
      <c r="E227" s="136">
        <v>0</v>
      </c>
      <c r="F227" s="136">
        <v>0</v>
      </c>
      <c r="G227" s="136">
        <v>0</v>
      </c>
      <c r="H227" s="136">
        <v>0</v>
      </c>
      <c r="I227" s="136">
        <v>0</v>
      </c>
      <c r="J227" s="136">
        <v>0</v>
      </c>
      <c r="K227" s="136">
        <v>0</v>
      </c>
      <c r="L227" s="136">
        <v>0</v>
      </c>
      <c r="M227" s="136">
        <v>0</v>
      </c>
      <c r="N227" s="136">
        <v>0</v>
      </c>
      <c r="O227" s="136">
        <v>0</v>
      </c>
      <c r="P227" s="136">
        <v>0</v>
      </c>
      <c r="Q227" s="136">
        <v>0</v>
      </c>
      <c r="R227" s="136">
        <v>0</v>
      </c>
      <c r="S227" s="136">
        <v>0</v>
      </c>
      <c r="T227" s="136">
        <v>0</v>
      </c>
      <c r="U227" s="136">
        <v>0</v>
      </c>
      <c r="V227" s="136">
        <v>0</v>
      </c>
      <c r="W227" s="136">
        <v>0</v>
      </c>
      <c r="X227" s="136">
        <v>0</v>
      </c>
      <c r="Y227" s="136">
        <v>0</v>
      </c>
      <c r="Z227" s="136">
        <v>0</v>
      </c>
      <c r="AA227" s="136">
        <v>0</v>
      </c>
      <c r="AB227" s="136">
        <v>0</v>
      </c>
      <c r="AC227" s="136">
        <v>0</v>
      </c>
      <c r="AD227" s="136">
        <v>0</v>
      </c>
      <c r="AE227" s="136">
        <v>0</v>
      </c>
      <c r="AF227" s="136">
        <v>0</v>
      </c>
      <c r="AG227" s="136">
        <v>0</v>
      </c>
      <c r="AH227" s="136">
        <v>0</v>
      </c>
      <c r="AI227" s="136">
        <v>0</v>
      </c>
      <c r="AJ227" s="136">
        <v>0</v>
      </c>
      <c r="AK227" s="136">
        <v>0</v>
      </c>
      <c r="AL227" s="136">
        <v>0</v>
      </c>
      <c r="AM227" s="136">
        <v>0</v>
      </c>
      <c r="AN227" s="136">
        <v>0</v>
      </c>
      <c r="AO227" s="136">
        <v>0</v>
      </c>
      <c r="AP227" s="136">
        <v>0</v>
      </c>
    </row>
    <row r="228" spans="1:42" ht="15.6" x14ac:dyDescent="0.3">
      <c r="A228" s="161" t="s">
        <v>526</v>
      </c>
      <c r="B228" s="160">
        <v>1</v>
      </c>
      <c r="C228" s="136">
        <v>0</v>
      </c>
      <c r="D228" s="136">
        <v>0</v>
      </c>
      <c r="E228" s="136">
        <v>0</v>
      </c>
      <c r="F228" s="136">
        <v>0</v>
      </c>
      <c r="G228" s="136">
        <v>0</v>
      </c>
      <c r="H228" s="136">
        <v>0</v>
      </c>
      <c r="I228" s="136">
        <v>0</v>
      </c>
      <c r="J228" s="136">
        <v>0</v>
      </c>
      <c r="K228" s="136">
        <v>0</v>
      </c>
      <c r="L228" s="136">
        <v>0</v>
      </c>
      <c r="M228" s="136">
        <v>0</v>
      </c>
      <c r="N228" s="136">
        <v>0</v>
      </c>
      <c r="O228" s="136">
        <v>0</v>
      </c>
      <c r="P228" s="136">
        <v>0</v>
      </c>
      <c r="Q228" s="136">
        <v>0</v>
      </c>
      <c r="R228" s="136">
        <v>0</v>
      </c>
      <c r="S228" s="136">
        <v>0</v>
      </c>
      <c r="T228" s="136">
        <v>0</v>
      </c>
      <c r="U228" s="136">
        <v>0</v>
      </c>
      <c r="V228" s="136">
        <v>0</v>
      </c>
      <c r="W228" s="136">
        <v>0</v>
      </c>
      <c r="X228" s="136">
        <v>0</v>
      </c>
      <c r="Y228" s="136">
        <v>0</v>
      </c>
      <c r="Z228" s="136">
        <v>0</v>
      </c>
      <c r="AA228" s="136">
        <v>0</v>
      </c>
      <c r="AB228" s="136">
        <v>0</v>
      </c>
      <c r="AC228" s="136">
        <v>0</v>
      </c>
      <c r="AD228" s="136">
        <v>0</v>
      </c>
      <c r="AE228" s="136">
        <v>0</v>
      </c>
      <c r="AF228" s="136">
        <v>0</v>
      </c>
      <c r="AG228" s="136">
        <v>1</v>
      </c>
      <c r="AH228" s="136">
        <v>0</v>
      </c>
      <c r="AI228" s="136">
        <v>0</v>
      </c>
      <c r="AJ228" s="136">
        <v>0</v>
      </c>
      <c r="AK228" s="136">
        <v>0</v>
      </c>
      <c r="AL228" s="136">
        <v>0</v>
      </c>
      <c r="AM228" s="136">
        <v>0</v>
      </c>
      <c r="AN228" s="136">
        <v>0</v>
      </c>
      <c r="AO228" s="136">
        <v>0</v>
      </c>
      <c r="AP228" s="136">
        <v>0</v>
      </c>
    </row>
    <row r="229" spans="1:42" ht="15.6" x14ac:dyDescent="0.3">
      <c r="A229" s="161" t="s">
        <v>746</v>
      </c>
      <c r="B229" s="160">
        <v>0</v>
      </c>
      <c r="C229" s="136">
        <v>0</v>
      </c>
      <c r="D229" s="136">
        <v>0</v>
      </c>
      <c r="E229" s="136">
        <v>0</v>
      </c>
      <c r="F229" s="136">
        <v>0</v>
      </c>
      <c r="G229" s="136">
        <v>0</v>
      </c>
      <c r="H229" s="136">
        <v>0</v>
      </c>
      <c r="I229" s="136">
        <v>0</v>
      </c>
      <c r="J229" s="136">
        <v>0</v>
      </c>
      <c r="K229" s="136">
        <v>0</v>
      </c>
      <c r="L229" s="136">
        <v>0</v>
      </c>
      <c r="M229" s="136">
        <v>0</v>
      </c>
      <c r="N229" s="136">
        <v>0</v>
      </c>
      <c r="O229" s="136">
        <v>0</v>
      </c>
      <c r="P229" s="136">
        <v>0</v>
      </c>
      <c r="Q229" s="136">
        <v>0</v>
      </c>
      <c r="R229" s="136">
        <v>0</v>
      </c>
      <c r="S229" s="136">
        <v>0</v>
      </c>
      <c r="T229" s="136">
        <v>0</v>
      </c>
      <c r="U229" s="136">
        <v>0</v>
      </c>
      <c r="V229" s="136">
        <v>0</v>
      </c>
      <c r="W229" s="136">
        <v>0</v>
      </c>
      <c r="X229" s="136">
        <v>0</v>
      </c>
      <c r="Y229" s="136">
        <v>0</v>
      </c>
      <c r="Z229" s="136">
        <v>0</v>
      </c>
      <c r="AA229" s="136">
        <v>0</v>
      </c>
      <c r="AB229" s="136">
        <v>0</v>
      </c>
      <c r="AC229" s="136">
        <v>0</v>
      </c>
      <c r="AD229" s="136">
        <v>0</v>
      </c>
      <c r="AE229" s="136">
        <v>0</v>
      </c>
      <c r="AF229" s="136">
        <v>0</v>
      </c>
      <c r="AG229" s="136">
        <v>0</v>
      </c>
      <c r="AH229" s="136">
        <v>0</v>
      </c>
      <c r="AI229" s="136">
        <v>0</v>
      </c>
      <c r="AJ229" s="136">
        <v>0</v>
      </c>
      <c r="AK229" s="136">
        <v>0</v>
      </c>
      <c r="AL229" s="136">
        <v>0</v>
      </c>
      <c r="AM229" s="136">
        <v>0</v>
      </c>
      <c r="AN229" s="136">
        <v>0</v>
      </c>
      <c r="AO229" s="136">
        <v>0</v>
      </c>
      <c r="AP229" s="136">
        <v>0</v>
      </c>
    </row>
    <row r="230" spans="1:42" ht="15.6" x14ac:dyDescent="0.3">
      <c r="A230" s="161" t="s">
        <v>527</v>
      </c>
      <c r="B230" s="160">
        <v>0</v>
      </c>
      <c r="C230" s="136">
        <v>0</v>
      </c>
      <c r="D230" s="136">
        <v>0</v>
      </c>
      <c r="E230" s="136">
        <v>0</v>
      </c>
      <c r="F230" s="136">
        <v>0</v>
      </c>
      <c r="G230" s="136">
        <v>0</v>
      </c>
      <c r="H230" s="136">
        <v>0</v>
      </c>
      <c r="I230" s="136">
        <v>0</v>
      </c>
      <c r="J230" s="136">
        <v>0</v>
      </c>
      <c r="K230" s="136">
        <v>0</v>
      </c>
      <c r="L230" s="136">
        <v>0</v>
      </c>
      <c r="M230" s="136">
        <v>0</v>
      </c>
      <c r="N230" s="136">
        <v>0</v>
      </c>
      <c r="O230" s="136">
        <v>0</v>
      </c>
      <c r="P230" s="136">
        <v>0</v>
      </c>
      <c r="Q230" s="136">
        <v>0</v>
      </c>
      <c r="R230" s="136">
        <v>0</v>
      </c>
      <c r="S230" s="136">
        <v>0</v>
      </c>
      <c r="T230" s="136">
        <v>0</v>
      </c>
      <c r="U230" s="136">
        <v>0</v>
      </c>
      <c r="V230" s="136">
        <v>0</v>
      </c>
      <c r="W230" s="136">
        <v>0</v>
      </c>
      <c r="X230" s="136">
        <v>0</v>
      </c>
      <c r="Y230" s="136">
        <v>0</v>
      </c>
      <c r="Z230" s="136">
        <v>0</v>
      </c>
      <c r="AA230" s="136">
        <v>0</v>
      </c>
      <c r="AB230" s="136">
        <v>0</v>
      </c>
      <c r="AC230" s="136">
        <v>0</v>
      </c>
      <c r="AD230" s="136">
        <v>0</v>
      </c>
      <c r="AE230" s="136">
        <v>0</v>
      </c>
      <c r="AF230" s="136">
        <v>0</v>
      </c>
      <c r="AG230" s="136">
        <v>0</v>
      </c>
      <c r="AH230" s="136">
        <v>0</v>
      </c>
      <c r="AI230" s="136">
        <v>0</v>
      </c>
      <c r="AJ230" s="136">
        <v>0</v>
      </c>
      <c r="AK230" s="136">
        <v>0</v>
      </c>
      <c r="AL230" s="136">
        <v>0</v>
      </c>
      <c r="AM230" s="136">
        <v>0</v>
      </c>
      <c r="AN230" s="136">
        <v>0</v>
      </c>
      <c r="AO230" s="136">
        <v>0</v>
      </c>
      <c r="AP230" s="136">
        <v>0</v>
      </c>
    </row>
    <row r="231" spans="1:42" ht="15.6" x14ac:dyDescent="0.3">
      <c r="A231" s="161" t="s">
        <v>507</v>
      </c>
      <c r="B231" s="160">
        <v>17</v>
      </c>
      <c r="C231" s="136">
        <v>0</v>
      </c>
      <c r="D231" s="136">
        <v>0</v>
      </c>
      <c r="E231" s="136">
        <v>0</v>
      </c>
      <c r="F231" s="136">
        <v>0</v>
      </c>
      <c r="G231" s="136">
        <v>0</v>
      </c>
      <c r="H231" s="136">
        <v>1</v>
      </c>
      <c r="I231" s="136">
        <v>0</v>
      </c>
      <c r="J231" s="136">
        <v>0</v>
      </c>
      <c r="K231" s="136">
        <v>0</v>
      </c>
      <c r="L231" s="136">
        <v>0</v>
      </c>
      <c r="M231" s="136">
        <v>0</v>
      </c>
      <c r="N231" s="136">
        <v>0</v>
      </c>
      <c r="O231" s="136">
        <v>1</v>
      </c>
      <c r="P231" s="136">
        <v>0</v>
      </c>
      <c r="Q231" s="136">
        <v>0</v>
      </c>
      <c r="R231" s="136">
        <v>0</v>
      </c>
      <c r="S231" s="136">
        <v>6</v>
      </c>
      <c r="T231" s="136">
        <v>0</v>
      </c>
      <c r="U231" s="136">
        <v>0</v>
      </c>
      <c r="V231" s="136">
        <v>0</v>
      </c>
      <c r="W231" s="136">
        <v>0</v>
      </c>
      <c r="X231" s="136">
        <v>0</v>
      </c>
      <c r="Y231" s="136">
        <v>0</v>
      </c>
      <c r="Z231" s="136">
        <v>0</v>
      </c>
      <c r="AA231" s="136">
        <v>0</v>
      </c>
      <c r="AB231" s="136">
        <v>0</v>
      </c>
      <c r="AC231" s="136">
        <v>0</v>
      </c>
      <c r="AD231" s="136">
        <v>0</v>
      </c>
      <c r="AE231" s="136">
        <v>0</v>
      </c>
      <c r="AF231" s="136">
        <v>0</v>
      </c>
      <c r="AG231" s="136">
        <v>4</v>
      </c>
      <c r="AH231" s="136">
        <v>1</v>
      </c>
      <c r="AI231" s="136">
        <v>0</v>
      </c>
      <c r="AJ231" s="136">
        <v>1</v>
      </c>
      <c r="AK231" s="136">
        <v>0</v>
      </c>
      <c r="AL231" s="136">
        <v>0</v>
      </c>
      <c r="AM231" s="136">
        <v>0</v>
      </c>
      <c r="AN231" s="136">
        <v>0</v>
      </c>
      <c r="AO231" s="136">
        <v>3</v>
      </c>
      <c r="AP231" s="136">
        <v>0</v>
      </c>
    </row>
    <row r="232" spans="1:42" ht="15.6" x14ac:dyDescent="0.3">
      <c r="A232" s="161" t="s">
        <v>520</v>
      </c>
      <c r="B232" s="160">
        <v>13</v>
      </c>
      <c r="C232" s="136">
        <v>0</v>
      </c>
      <c r="D232" s="136">
        <v>0</v>
      </c>
      <c r="E232" s="136">
        <v>0</v>
      </c>
      <c r="F232" s="136">
        <v>0</v>
      </c>
      <c r="G232" s="136">
        <v>0</v>
      </c>
      <c r="H232" s="136">
        <v>1</v>
      </c>
      <c r="I232" s="136">
        <v>0</v>
      </c>
      <c r="J232" s="136">
        <v>0</v>
      </c>
      <c r="K232" s="136">
        <v>0</v>
      </c>
      <c r="L232" s="136">
        <v>0</v>
      </c>
      <c r="M232" s="136">
        <v>0</v>
      </c>
      <c r="N232" s="136">
        <v>0</v>
      </c>
      <c r="O232" s="136">
        <v>1</v>
      </c>
      <c r="P232" s="136">
        <v>0</v>
      </c>
      <c r="Q232" s="136">
        <v>0</v>
      </c>
      <c r="R232" s="136">
        <v>0</v>
      </c>
      <c r="S232" s="136">
        <v>2</v>
      </c>
      <c r="T232" s="136">
        <v>1</v>
      </c>
      <c r="U232" s="136">
        <v>0</v>
      </c>
      <c r="V232" s="136">
        <v>0</v>
      </c>
      <c r="W232" s="136">
        <v>0</v>
      </c>
      <c r="X232" s="136">
        <v>0</v>
      </c>
      <c r="Y232" s="136">
        <v>0</v>
      </c>
      <c r="Z232" s="136">
        <v>0</v>
      </c>
      <c r="AA232" s="136">
        <v>0</v>
      </c>
      <c r="AB232" s="136">
        <v>0</v>
      </c>
      <c r="AC232" s="136">
        <v>3</v>
      </c>
      <c r="AD232" s="136">
        <v>0</v>
      </c>
      <c r="AE232" s="136">
        <v>1</v>
      </c>
      <c r="AF232" s="136">
        <v>0</v>
      </c>
      <c r="AG232" s="136">
        <v>2</v>
      </c>
      <c r="AH232" s="136">
        <v>0</v>
      </c>
      <c r="AI232" s="136">
        <v>0</v>
      </c>
      <c r="AJ232" s="136">
        <v>0</v>
      </c>
      <c r="AK232" s="136">
        <v>0</v>
      </c>
      <c r="AL232" s="136">
        <v>0</v>
      </c>
      <c r="AM232" s="136">
        <v>1</v>
      </c>
      <c r="AN232" s="136">
        <v>0</v>
      </c>
      <c r="AO232" s="136">
        <v>0</v>
      </c>
      <c r="AP232" s="136">
        <v>1</v>
      </c>
    </row>
    <row r="233" spans="1:42" ht="15.6" x14ac:dyDescent="0.3">
      <c r="A233" s="161" t="s">
        <v>747</v>
      </c>
      <c r="B233" s="160">
        <v>0</v>
      </c>
      <c r="C233" s="136">
        <v>0</v>
      </c>
      <c r="D233" s="136">
        <v>0</v>
      </c>
      <c r="E233" s="136">
        <v>0</v>
      </c>
      <c r="F233" s="136">
        <v>0</v>
      </c>
      <c r="G233" s="136">
        <v>0</v>
      </c>
      <c r="H233" s="136">
        <v>0</v>
      </c>
      <c r="I233" s="136">
        <v>0</v>
      </c>
      <c r="J233" s="136">
        <v>0</v>
      </c>
      <c r="K233" s="136">
        <v>0</v>
      </c>
      <c r="L233" s="136">
        <v>0</v>
      </c>
      <c r="M233" s="136">
        <v>0</v>
      </c>
      <c r="N233" s="136">
        <v>0</v>
      </c>
      <c r="O233" s="136">
        <v>0</v>
      </c>
      <c r="P233" s="136">
        <v>0</v>
      </c>
      <c r="Q233" s="136">
        <v>0</v>
      </c>
      <c r="R233" s="136">
        <v>0</v>
      </c>
      <c r="S233" s="136">
        <v>0</v>
      </c>
      <c r="T233" s="136">
        <v>0</v>
      </c>
      <c r="U233" s="136">
        <v>0</v>
      </c>
      <c r="V233" s="136">
        <v>0</v>
      </c>
      <c r="W233" s="136">
        <v>0</v>
      </c>
      <c r="X233" s="136">
        <v>0</v>
      </c>
      <c r="Y233" s="136">
        <v>0</v>
      </c>
      <c r="Z233" s="136">
        <v>0</v>
      </c>
      <c r="AA233" s="136">
        <v>0</v>
      </c>
      <c r="AB233" s="136">
        <v>0</v>
      </c>
      <c r="AC233" s="136">
        <v>0</v>
      </c>
      <c r="AD233" s="136">
        <v>0</v>
      </c>
      <c r="AE233" s="136">
        <v>0</v>
      </c>
      <c r="AF233" s="136">
        <v>0</v>
      </c>
      <c r="AG233" s="136">
        <v>0</v>
      </c>
      <c r="AH233" s="136">
        <v>0</v>
      </c>
      <c r="AI233" s="136">
        <v>0</v>
      </c>
      <c r="AJ233" s="136">
        <v>0</v>
      </c>
      <c r="AK233" s="136">
        <v>0</v>
      </c>
      <c r="AL233" s="136">
        <v>0</v>
      </c>
      <c r="AM233" s="136">
        <v>0</v>
      </c>
      <c r="AN233" s="136">
        <v>0</v>
      </c>
      <c r="AO233" s="136">
        <v>0</v>
      </c>
      <c r="AP233" s="136">
        <v>0</v>
      </c>
    </row>
    <row r="234" spans="1:42" ht="15.6" x14ac:dyDescent="0.3">
      <c r="A234" s="161" t="s">
        <v>517</v>
      </c>
      <c r="B234" s="160">
        <v>8</v>
      </c>
      <c r="C234" s="136">
        <v>0</v>
      </c>
      <c r="D234" s="136">
        <v>0</v>
      </c>
      <c r="E234" s="136">
        <v>0</v>
      </c>
      <c r="F234" s="136">
        <v>0</v>
      </c>
      <c r="G234" s="136">
        <v>0</v>
      </c>
      <c r="H234" s="136">
        <v>3</v>
      </c>
      <c r="I234" s="136">
        <v>0</v>
      </c>
      <c r="J234" s="136">
        <v>0</v>
      </c>
      <c r="K234" s="136">
        <v>0</v>
      </c>
      <c r="L234" s="136">
        <v>0</v>
      </c>
      <c r="M234" s="136">
        <v>0</v>
      </c>
      <c r="N234" s="136">
        <v>0</v>
      </c>
      <c r="O234" s="136">
        <v>0</v>
      </c>
      <c r="P234" s="136">
        <v>0</v>
      </c>
      <c r="Q234" s="136">
        <v>0</v>
      </c>
      <c r="R234" s="136">
        <v>0</v>
      </c>
      <c r="S234" s="136">
        <v>3</v>
      </c>
      <c r="T234" s="136">
        <v>0</v>
      </c>
      <c r="U234" s="136">
        <v>0</v>
      </c>
      <c r="V234" s="136">
        <v>0</v>
      </c>
      <c r="W234" s="136">
        <v>0</v>
      </c>
      <c r="X234" s="136">
        <v>0</v>
      </c>
      <c r="Y234" s="136">
        <v>0</v>
      </c>
      <c r="Z234" s="136">
        <v>0</v>
      </c>
      <c r="AA234" s="136">
        <v>0</v>
      </c>
      <c r="AB234" s="136">
        <v>0</v>
      </c>
      <c r="AC234" s="136">
        <v>0</v>
      </c>
      <c r="AD234" s="136">
        <v>0</v>
      </c>
      <c r="AE234" s="136">
        <v>0</v>
      </c>
      <c r="AF234" s="136">
        <v>0</v>
      </c>
      <c r="AG234" s="136">
        <v>2</v>
      </c>
      <c r="AH234" s="136">
        <v>0</v>
      </c>
      <c r="AI234" s="136">
        <v>0</v>
      </c>
      <c r="AJ234" s="136">
        <v>0</v>
      </c>
      <c r="AK234" s="136">
        <v>0</v>
      </c>
      <c r="AL234" s="136">
        <v>0</v>
      </c>
      <c r="AM234" s="136">
        <v>0</v>
      </c>
      <c r="AN234" s="136">
        <v>0</v>
      </c>
      <c r="AO234" s="136">
        <v>0</v>
      </c>
      <c r="AP234" s="136">
        <v>0</v>
      </c>
    </row>
    <row r="235" spans="1:42" ht="15.6" x14ac:dyDescent="0.3">
      <c r="A235" s="161" t="s">
        <v>618</v>
      </c>
      <c r="B235" s="160">
        <v>1</v>
      </c>
      <c r="C235" s="136">
        <v>0</v>
      </c>
      <c r="D235" s="136">
        <v>0</v>
      </c>
      <c r="E235" s="136">
        <v>0</v>
      </c>
      <c r="F235" s="136">
        <v>0</v>
      </c>
      <c r="G235" s="136">
        <v>0</v>
      </c>
      <c r="H235" s="136">
        <v>0</v>
      </c>
      <c r="I235" s="136">
        <v>0</v>
      </c>
      <c r="J235" s="136">
        <v>0</v>
      </c>
      <c r="K235" s="136">
        <v>0</v>
      </c>
      <c r="L235" s="136">
        <v>0</v>
      </c>
      <c r="M235" s="136">
        <v>0</v>
      </c>
      <c r="N235" s="136">
        <v>0</v>
      </c>
      <c r="O235" s="136">
        <v>0</v>
      </c>
      <c r="P235" s="136">
        <v>0</v>
      </c>
      <c r="Q235" s="136">
        <v>0</v>
      </c>
      <c r="R235" s="136">
        <v>0</v>
      </c>
      <c r="S235" s="136">
        <v>1</v>
      </c>
      <c r="T235" s="136">
        <v>0</v>
      </c>
      <c r="U235" s="136">
        <v>0</v>
      </c>
      <c r="V235" s="136">
        <v>0</v>
      </c>
      <c r="W235" s="136">
        <v>0</v>
      </c>
      <c r="X235" s="136">
        <v>0</v>
      </c>
      <c r="Y235" s="136">
        <v>0</v>
      </c>
      <c r="Z235" s="136">
        <v>0</v>
      </c>
      <c r="AA235" s="136">
        <v>0</v>
      </c>
      <c r="AB235" s="136">
        <v>0</v>
      </c>
      <c r="AC235" s="136">
        <v>0</v>
      </c>
      <c r="AD235" s="136">
        <v>0</v>
      </c>
      <c r="AE235" s="136">
        <v>0</v>
      </c>
      <c r="AF235" s="136">
        <v>0</v>
      </c>
      <c r="AG235" s="136">
        <v>0</v>
      </c>
      <c r="AH235" s="136">
        <v>0</v>
      </c>
      <c r="AI235" s="136">
        <v>0</v>
      </c>
      <c r="AJ235" s="136">
        <v>0</v>
      </c>
      <c r="AK235" s="136">
        <v>0</v>
      </c>
      <c r="AL235" s="136">
        <v>0</v>
      </c>
      <c r="AM235" s="136">
        <v>0</v>
      </c>
      <c r="AN235" s="136">
        <v>0</v>
      </c>
      <c r="AO235" s="136">
        <v>0</v>
      </c>
      <c r="AP235" s="136">
        <v>0</v>
      </c>
    </row>
    <row r="236" spans="1:42" ht="15.6" x14ac:dyDescent="0.3">
      <c r="A236" s="161" t="s">
        <v>498</v>
      </c>
      <c r="B236" s="160">
        <v>15</v>
      </c>
      <c r="C236" s="136">
        <v>0</v>
      </c>
      <c r="D236" s="136">
        <v>0</v>
      </c>
      <c r="E236" s="136">
        <v>2</v>
      </c>
      <c r="F236" s="136">
        <v>0</v>
      </c>
      <c r="G236" s="136">
        <v>0</v>
      </c>
      <c r="H236" s="136">
        <v>0</v>
      </c>
      <c r="I236" s="136">
        <v>0</v>
      </c>
      <c r="J236" s="136">
        <v>0</v>
      </c>
      <c r="K236" s="136">
        <v>0</v>
      </c>
      <c r="L236" s="136">
        <v>0</v>
      </c>
      <c r="M236" s="136">
        <v>0</v>
      </c>
      <c r="N236" s="136">
        <v>0</v>
      </c>
      <c r="O236" s="136">
        <v>0</v>
      </c>
      <c r="P236" s="136">
        <v>0</v>
      </c>
      <c r="Q236" s="136">
        <v>0</v>
      </c>
      <c r="R236" s="136">
        <v>0</v>
      </c>
      <c r="S236" s="136">
        <v>5</v>
      </c>
      <c r="T236" s="136">
        <v>5</v>
      </c>
      <c r="U236" s="136">
        <v>0</v>
      </c>
      <c r="V236" s="136">
        <v>0</v>
      </c>
      <c r="W236" s="136">
        <v>0</v>
      </c>
      <c r="X236" s="136">
        <v>0</v>
      </c>
      <c r="Y236" s="136">
        <v>0</v>
      </c>
      <c r="Z236" s="136">
        <v>0</v>
      </c>
      <c r="AA236" s="136">
        <v>0</v>
      </c>
      <c r="AB236" s="136">
        <v>0</v>
      </c>
      <c r="AC236" s="136">
        <v>0</v>
      </c>
      <c r="AD236" s="136">
        <v>0</v>
      </c>
      <c r="AE236" s="136">
        <v>0</v>
      </c>
      <c r="AF236" s="136">
        <v>0</v>
      </c>
      <c r="AG236" s="136">
        <v>0</v>
      </c>
      <c r="AH236" s="136">
        <v>1</v>
      </c>
      <c r="AI236" s="136">
        <v>0</v>
      </c>
      <c r="AJ236" s="136">
        <v>0</v>
      </c>
      <c r="AK236" s="136">
        <v>0</v>
      </c>
      <c r="AL236" s="136">
        <v>1</v>
      </c>
      <c r="AM236" s="136">
        <v>0</v>
      </c>
      <c r="AN236" s="136">
        <v>0</v>
      </c>
      <c r="AO236" s="136">
        <v>0</v>
      </c>
      <c r="AP236" s="136">
        <v>1</v>
      </c>
    </row>
    <row r="237" spans="1:42" ht="15.6" x14ac:dyDescent="0.3">
      <c r="A237" s="161" t="s">
        <v>590</v>
      </c>
      <c r="B237" s="160">
        <v>0</v>
      </c>
      <c r="C237" s="136">
        <v>0</v>
      </c>
      <c r="D237" s="136">
        <v>0</v>
      </c>
      <c r="E237" s="136">
        <v>0</v>
      </c>
      <c r="F237" s="136">
        <v>0</v>
      </c>
      <c r="G237" s="136">
        <v>0</v>
      </c>
      <c r="H237" s="136">
        <v>0</v>
      </c>
      <c r="I237" s="136">
        <v>0</v>
      </c>
      <c r="J237" s="136">
        <v>0</v>
      </c>
      <c r="K237" s="136">
        <v>0</v>
      </c>
      <c r="L237" s="136">
        <v>0</v>
      </c>
      <c r="M237" s="136">
        <v>0</v>
      </c>
      <c r="N237" s="136">
        <v>0</v>
      </c>
      <c r="O237" s="136">
        <v>0</v>
      </c>
      <c r="P237" s="136">
        <v>0</v>
      </c>
      <c r="Q237" s="136">
        <v>0</v>
      </c>
      <c r="R237" s="136">
        <v>0</v>
      </c>
      <c r="S237" s="136">
        <v>0</v>
      </c>
      <c r="T237" s="136">
        <v>0</v>
      </c>
      <c r="U237" s="136">
        <v>0</v>
      </c>
      <c r="V237" s="136">
        <v>0</v>
      </c>
      <c r="W237" s="136">
        <v>0</v>
      </c>
      <c r="X237" s="136">
        <v>0</v>
      </c>
      <c r="Y237" s="136">
        <v>0</v>
      </c>
      <c r="Z237" s="136">
        <v>0</v>
      </c>
      <c r="AA237" s="136">
        <v>0</v>
      </c>
      <c r="AB237" s="136">
        <v>0</v>
      </c>
      <c r="AC237" s="136">
        <v>0</v>
      </c>
      <c r="AD237" s="136">
        <v>0</v>
      </c>
      <c r="AE237" s="136">
        <v>0</v>
      </c>
      <c r="AF237" s="136">
        <v>0</v>
      </c>
      <c r="AG237" s="136">
        <v>0</v>
      </c>
      <c r="AH237" s="136">
        <v>0</v>
      </c>
      <c r="AI237" s="136">
        <v>0</v>
      </c>
      <c r="AJ237" s="136">
        <v>0</v>
      </c>
      <c r="AK237" s="136">
        <v>0</v>
      </c>
      <c r="AL237" s="136">
        <v>0</v>
      </c>
      <c r="AM237" s="136">
        <v>0</v>
      </c>
      <c r="AN237" s="136">
        <v>0</v>
      </c>
      <c r="AO237" s="136">
        <v>0</v>
      </c>
      <c r="AP237" s="136">
        <v>0</v>
      </c>
    </row>
    <row r="238" spans="1:42" ht="15.6" x14ac:dyDescent="0.3">
      <c r="A238" s="161" t="s">
        <v>820</v>
      </c>
      <c r="B238" s="160">
        <v>0</v>
      </c>
      <c r="C238" s="136">
        <v>0</v>
      </c>
      <c r="D238" s="136">
        <v>0</v>
      </c>
      <c r="E238" s="136">
        <v>0</v>
      </c>
      <c r="F238" s="136">
        <v>0</v>
      </c>
      <c r="G238" s="136">
        <v>0</v>
      </c>
      <c r="H238" s="136">
        <v>0</v>
      </c>
      <c r="I238" s="136">
        <v>0</v>
      </c>
      <c r="J238" s="136">
        <v>0</v>
      </c>
      <c r="K238" s="136">
        <v>0</v>
      </c>
      <c r="L238" s="136">
        <v>0</v>
      </c>
      <c r="M238" s="136">
        <v>0</v>
      </c>
      <c r="N238" s="136">
        <v>0</v>
      </c>
      <c r="O238" s="136">
        <v>0</v>
      </c>
      <c r="P238" s="136">
        <v>0</v>
      </c>
      <c r="Q238" s="136">
        <v>0</v>
      </c>
      <c r="R238" s="136">
        <v>0</v>
      </c>
      <c r="S238" s="136">
        <v>0</v>
      </c>
      <c r="T238" s="136">
        <v>0</v>
      </c>
      <c r="U238" s="136">
        <v>0</v>
      </c>
      <c r="V238" s="136">
        <v>0</v>
      </c>
      <c r="W238" s="136">
        <v>0</v>
      </c>
      <c r="X238" s="136">
        <v>0</v>
      </c>
      <c r="Y238" s="136">
        <v>0</v>
      </c>
      <c r="Z238" s="136">
        <v>0</v>
      </c>
      <c r="AA238" s="136">
        <v>0</v>
      </c>
      <c r="AB238" s="136">
        <v>0</v>
      </c>
      <c r="AC238" s="136">
        <v>0</v>
      </c>
      <c r="AD238" s="136">
        <v>0</v>
      </c>
      <c r="AE238" s="136">
        <v>0</v>
      </c>
      <c r="AF238" s="136">
        <v>0</v>
      </c>
      <c r="AG238" s="136">
        <v>0</v>
      </c>
      <c r="AH238" s="136">
        <v>0</v>
      </c>
      <c r="AI238" s="136">
        <v>0</v>
      </c>
      <c r="AJ238" s="136">
        <v>0</v>
      </c>
      <c r="AK238" s="136">
        <v>0</v>
      </c>
      <c r="AL238" s="136">
        <v>0</v>
      </c>
      <c r="AM238" s="136">
        <v>0</v>
      </c>
      <c r="AN238" s="136">
        <v>0</v>
      </c>
      <c r="AO238" s="136">
        <v>0</v>
      </c>
      <c r="AP238" s="136">
        <v>0</v>
      </c>
    </row>
    <row r="239" spans="1:42" ht="15.6" x14ac:dyDescent="0.3">
      <c r="A239" s="161" t="s">
        <v>748</v>
      </c>
      <c r="B239" s="160">
        <v>2</v>
      </c>
      <c r="C239" s="136">
        <v>0</v>
      </c>
      <c r="D239" s="136">
        <v>0</v>
      </c>
      <c r="E239" s="136">
        <v>0</v>
      </c>
      <c r="F239" s="136">
        <v>0</v>
      </c>
      <c r="G239" s="136">
        <v>0</v>
      </c>
      <c r="H239" s="136">
        <v>0</v>
      </c>
      <c r="I239" s="136">
        <v>0</v>
      </c>
      <c r="J239" s="136">
        <v>0</v>
      </c>
      <c r="K239" s="136">
        <v>0</v>
      </c>
      <c r="L239" s="136">
        <v>0</v>
      </c>
      <c r="M239" s="136">
        <v>0</v>
      </c>
      <c r="N239" s="136">
        <v>0</v>
      </c>
      <c r="O239" s="136">
        <v>0</v>
      </c>
      <c r="P239" s="136">
        <v>0</v>
      </c>
      <c r="Q239" s="136">
        <v>0</v>
      </c>
      <c r="R239" s="136">
        <v>0</v>
      </c>
      <c r="S239" s="136">
        <v>1</v>
      </c>
      <c r="T239" s="136">
        <v>0</v>
      </c>
      <c r="U239" s="136">
        <v>0</v>
      </c>
      <c r="V239" s="136">
        <v>0</v>
      </c>
      <c r="W239" s="136">
        <v>0</v>
      </c>
      <c r="X239" s="136">
        <v>0</v>
      </c>
      <c r="Y239" s="136">
        <v>0</v>
      </c>
      <c r="Z239" s="136">
        <v>0</v>
      </c>
      <c r="AA239" s="136">
        <v>0</v>
      </c>
      <c r="AB239" s="136">
        <v>0</v>
      </c>
      <c r="AC239" s="136">
        <v>0</v>
      </c>
      <c r="AD239" s="136">
        <v>0</v>
      </c>
      <c r="AE239" s="136">
        <v>0</v>
      </c>
      <c r="AF239" s="136">
        <v>0</v>
      </c>
      <c r="AG239" s="136">
        <v>1</v>
      </c>
      <c r="AH239" s="136">
        <v>0</v>
      </c>
      <c r="AI239" s="136">
        <v>0</v>
      </c>
      <c r="AJ239" s="136">
        <v>0</v>
      </c>
      <c r="AK239" s="136">
        <v>0</v>
      </c>
      <c r="AL239" s="136">
        <v>0</v>
      </c>
      <c r="AM239" s="136">
        <v>0</v>
      </c>
      <c r="AN239" s="136">
        <v>0</v>
      </c>
      <c r="AO239" s="136">
        <v>0</v>
      </c>
      <c r="AP239" s="136">
        <v>0</v>
      </c>
    </row>
    <row r="240" spans="1:42" ht="15.6" x14ac:dyDescent="0.3">
      <c r="A240" s="161" t="s">
        <v>749</v>
      </c>
      <c r="B240" s="160">
        <v>0</v>
      </c>
      <c r="C240" s="136">
        <v>0</v>
      </c>
      <c r="D240" s="136">
        <v>0</v>
      </c>
      <c r="E240" s="136">
        <v>0</v>
      </c>
      <c r="F240" s="136">
        <v>0</v>
      </c>
      <c r="G240" s="136">
        <v>0</v>
      </c>
      <c r="H240" s="136">
        <v>0</v>
      </c>
      <c r="I240" s="136">
        <v>0</v>
      </c>
      <c r="J240" s="136">
        <v>0</v>
      </c>
      <c r="K240" s="136">
        <v>0</v>
      </c>
      <c r="L240" s="136">
        <v>0</v>
      </c>
      <c r="M240" s="136">
        <v>0</v>
      </c>
      <c r="N240" s="136">
        <v>0</v>
      </c>
      <c r="O240" s="136">
        <v>0</v>
      </c>
      <c r="P240" s="136">
        <v>0</v>
      </c>
      <c r="Q240" s="136">
        <v>0</v>
      </c>
      <c r="R240" s="136">
        <v>0</v>
      </c>
      <c r="S240" s="136">
        <v>0</v>
      </c>
      <c r="T240" s="136">
        <v>0</v>
      </c>
      <c r="U240" s="136">
        <v>0</v>
      </c>
      <c r="V240" s="136">
        <v>0</v>
      </c>
      <c r="W240" s="136">
        <v>0</v>
      </c>
      <c r="X240" s="136">
        <v>0</v>
      </c>
      <c r="Y240" s="136">
        <v>0</v>
      </c>
      <c r="Z240" s="136">
        <v>0</v>
      </c>
      <c r="AA240" s="136">
        <v>0</v>
      </c>
      <c r="AB240" s="136">
        <v>0</v>
      </c>
      <c r="AC240" s="136">
        <v>0</v>
      </c>
      <c r="AD240" s="136">
        <v>0</v>
      </c>
      <c r="AE240" s="136">
        <v>0</v>
      </c>
      <c r="AF240" s="136">
        <v>0</v>
      </c>
      <c r="AG240" s="136">
        <v>0</v>
      </c>
      <c r="AH240" s="136">
        <v>0</v>
      </c>
      <c r="AI240" s="136">
        <v>0</v>
      </c>
      <c r="AJ240" s="136">
        <v>0</v>
      </c>
      <c r="AK240" s="136">
        <v>0</v>
      </c>
      <c r="AL240" s="136">
        <v>0</v>
      </c>
      <c r="AM240" s="136">
        <v>0</v>
      </c>
      <c r="AN240" s="136">
        <v>0</v>
      </c>
      <c r="AO240" s="136">
        <v>0</v>
      </c>
      <c r="AP240" s="136">
        <v>0</v>
      </c>
    </row>
    <row r="241" spans="1:42" ht="15.6" x14ac:dyDescent="0.3">
      <c r="A241" s="161" t="s">
        <v>492</v>
      </c>
      <c r="B241" s="160">
        <v>20</v>
      </c>
      <c r="C241" s="136">
        <v>0</v>
      </c>
      <c r="D241" s="136">
        <v>0</v>
      </c>
      <c r="E241" s="136">
        <v>0</v>
      </c>
      <c r="F241" s="136">
        <v>0</v>
      </c>
      <c r="G241" s="136">
        <v>0</v>
      </c>
      <c r="H241" s="136">
        <v>0</v>
      </c>
      <c r="I241" s="136">
        <v>0</v>
      </c>
      <c r="J241" s="136">
        <v>0</v>
      </c>
      <c r="K241" s="136">
        <v>0</v>
      </c>
      <c r="L241" s="136">
        <v>0</v>
      </c>
      <c r="M241" s="136">
        <v>0</v>
      </c>
      <c r="N241" s="136">
        <v>0</v>
      </c>
      <c r="O241" s="136">
        <v>0</v>
      </c>
      <c r="P241" s="136">
        <v>1</v>
      </c>
      <c r="Q241" s="136">
        <v>0</v>
      </c>
      <c r="R241" s="136">
        <v>0</v>
      </c>
      <c r="S241" s="136">
        <v>10</v>
      </c>
      <c r="T241" s="136">
        <v>0</v>
      </c>
      <c r="U241" s="136">
        <v>0</v>
      </c>
      <c r="V241" s="136">
        <v>0</v>
      </c>
      <c r="W241" s="136">
        <v>0</v>
      </c>
      <c r="X241" s="136">
        <v>0</v>
      </c>
      <c r="Y241" s="136">
        <v>0</v>
      </c>
      <c r="Z241" s="136">
        <v>0</v>
      </c>
      <c r="AA241" s="136">
        <v>0</v>
      </c>
      <c r="AB241" s="136">
        <v>0</v>
      </c>
      <c r="AC241" s="136">
        <v>1</v>
      </c>
      <c r="AD241" s="136">
        <v>0</v>
      </c>
      <c r="AE241" s="136">
        <v>0</v>
      </c>
      <c r="AF241" s="136">
        <v>0</v>
      </c>
      <c r="AG241" s="136">
        <v>8</v>
      </c>
      <c r="AH241" s="136">
        <v>0</v>
      </c>
      <c r="AI241" s="136">
        <v>0</v>
      </c>
      <c r="AJ241" s="136">
        <v>0</v>
      </c>
      <c r="AK241" s="136">
        <v>0</v>
      </c>
      <c r="AL241" s="136">
        <v>0</v>
      </c>
      <c r="AM241" s="136">
        <v>0</v>
      </c>
      <c r="AN241" s="136">
        <v>0</v>
      </c>
      <c r="AO241" s="136">
        <v>0</v>
      </c>
      <c r="AP241" s="136">
        <v>0</v>
      </c>
    </row>
    <row r="242" spans="1:42" ht="15.6" x14ac:dyDescent="0.3">
      <c r="A242" s="161" t="s">
        <v>750</v>
      </c>
      <c r="B242" s="160">
        <v>23</v>
      </c>
      <c r="C242" s="136">
        <v>0</v>
      </c>
      <c r="D242" s="136">
        <v>0</v>
      </c>
      <c r="E242" s="136">
        <v>0</v>
      </c>
      <c r="F242" s="136">
        <v>0</v>
      </c>
      <c r="G242" s="136">
        <v>0</v>
      </c>
      <c r="H242" s="136">
        <v>1</v>
      </c>
      <c r="I242" s="136">
        <v>0</v>
      </c>
      <c r="J242" s="136">
        <v>0</v>
      </c>
      <c r="K242" s="136">
        <v>0</v>
      </c>
      <c r="L242" s="136">
        <v>0</v>
      </c>
      <c r="M242" s="136">
        <v>0</v>
      </c>
      <c r="N242" s="136">
        <v>0</v>
      </c>
      <c r="O242" s="136">
        <v>0</v>
      </c>
      <c r="P242" s="136">
        <v>0</v>
      </c>
      <c r="Q242" s="136">
        <v>0</v>
      </c>
      <c r="R242" s="136">
        <v>0</v>
      </c>
      <c r="S242" s="136">
        <v>17</v>
      </c>
      <c r="T242" s="136">
        <v>0</v>
      </c>
      <c r="U242" s="136">
        <v>0</v>
      </c>
      <c r="V242" s="136">
        <v>0</v>
      </c>
      <c r="W242" s="136">
        <v>0</v>
      </c>
      <c r="X242" s="136">
        <v>0</v>
      </c>
      <c r="Y242" s="136">
        <v>0</v>
      </c>
      <c r="Z242" s="136">
        <v>0</v>
      </c>
      <c r="AA242" s="136">
        <v>0</v>
      </c>
      <c r="AB242" s="136">
        <v>0</v>
      </c>
      <c r="AC242" s="136">
        <v>2</v>
      </c>
      <c r="AD242" s="136">
        <v>0</v>
      </c>
      <c r="AE242" s="136">
        <v>0</v>
      </c>
      <c r="AF242" s="136">
        <v>0</v>
      </c>
      <c r="AG242" s="136">
        <v>2</v>
      </c>
      <c r="AH242" s="136">
        <v>1</v>
      </c>
      <c r="AI242" s="136">
        <v>0</v>
      </c>
      <c r="AJ242" s="136">
        <v>0</v>
      </c>
      <c r="AK242" s="136">
        <v>0</v>
      </c>
      <c r="AL242" s="136">
        <v>0</v>
      </c>
      <c r="AM242" s="136">
        <v>0</v>
      </c>
      <c r="AN242" s="136">
        <v>0</v>
      </c>
      <c r="AO242" s="136">
        <v>0</v>
      </c>
      <c r="AP242" s="136">
        <v>0</v>
      </c>
    </row>
    <row r="243" spans="1:42" ht="15.6" x14ac:dyDescent="0.3">
      <c r="A243" s="161" t="s">
        <v>560</v>
      </c>
      <c r="B243" s="160">
        <v>1</v>
      </c>
      <c r="C243" s="136">
        <v>0</v>
      </c>
      <c r="D243" s="136">
        <v>0</v>
      </c>
      <c r="E243" s="136">
        <v>0</v>
      </c>
      <c r="F243" s="136">
        <v>0</v>
      </c>
      <c r="G243" s="136">
        <v>0</v>
      </c>
      <c r="H243" s="136">
        <v>0</v>
      </c>
      <c r="I243" s="136">
        <v>0</v>
      </c>
      <c r="J243" s="136">
        <v>0</v>
      </c>
      <c r="K243" s="136">
        <v>0</v>
      </c>
      <c r="L243" s="136">
        <v>0</v>
      </c>
      <c r="M243" s="136">
        <v>0</v>
      </c>
      <c r="N243" s="136">
        <v>0</v>
      </c>
      <c r="O243" s="136">
        <v>0</v>
      </c>
      <c r="P243" s="136">
        <v>0</v>
      </c>
      <c r="Q243" s="136">
        <v>0</v>
      </c>
      <c r="R243" s="136">
        <v>0</v>
      </c>
      <c r="S243" s="136">
        <v>1</v>
      </c>
      <c r="T243" s="136">
        <v>0</v>
      </c>
      <c r="U243" s="136">
        <v>0</v>
      </c>
      <c r="V243" s="136">
        <v>0</v>
      </c>
      <c r="W243" s="136">
        <v>0</v>
      </c>
      <c r="X243" s="136">
        <v>0</v>
      </c>
      <c r="Y243" s="136">
        <v>0</v>
      </c>
      <c r="Z243" s="136">
        <v>0</v>
      </c>
      <c r="AA243" s="136">
        <v>0</v>
      </c>
      <c r="AB243" s="136">
        <v>0</v>
      </c>
      <c r="AC243" s="136">
        <v>0</v>
      </c>
      <c r="AD243" s="136">
        <v>0</v>
      </c>
      <c r="AE243" s="136">
        <v>0</v>
      </c>
      <c r="AF243" s="136">
        <v>0</v>
      </c>
      <c r="AG243" s="136">
        <v>0</v>
      </c>
      <c r="AH243" s="136">
        <v>0</v>
      </c>
      <c r="AI243" s="136">
        <v>0</v>
      </c>
      <c r="AJ243" s="136">
        <v>0</v>
      </c>
      <c r="AK243" s="136">
        <v>0</v>
      </c>
      <c r="AL243" s="136">
        <v>0</v>
      </c>
      <c r="AM243" s="136">
        <v>0</v>
      </c>
      <c r="AN243" s="136">
        <v>0</v>
      </c>
      <c r="AO243" s="136">
        <v>0</v>
      </c>
      <c r="AP243" s="136">
        <v>0</v>
      </c>
    </row>
    <row r="244" spans="1:42" ht="15.6" x14ac:dyDescent="0.3">
      <c r="A244" s="161" t="s">
        <v>751</v>
      </c>
      <c r="B244" s="160">
        <v>0</v>
      </c>
      <c r="C244" s="136">
        <v>0</v>
      </c>
      <c r="D244" s="136">
        <v>0</v>
      </c>
      <c r="E244" s="136">
        <v>0</v>
      </c>
      <c r="F244" s="136">
        <v>0</v>
      </c>
      <c r="G244" s="136">
        <v>0</v>
      </c>
      <c r="H244" s="136">
        <v>0</v>
      </c>
      <c r="I244" s="136">
        <v>0</v>
      </c>
      <c r="J244" s="136">
        <v>0</v>
      </c>
      <c r="K244" s="136">
        <v>0</v>
      </c>
      <c r="L244" s="136">
        <v>0</v>
      </c>
      <c r="M244" s="136">
        <v>0</v>
      </c>
      <c r="N244" s="136">
        <v>0</v>
      </c>
      <c r="O244" s="136">
        <v>0</v>
      </c>
      <c r="P244" s="136">
        <v>0</v>
      </c>
      <c r="Q244" s="136">
        <v>0</v>
      </c>
      <c r="R244" s="136">
        <v>0</v>
      </c>
      <c r="S244" s="136">
        <v>0</v>
      </c>
      <c r="T244" s="136">
        <v>0</v>
      </c>
      <c r="U244" s="136">
        <v>0</v>
      </c>
      <c r="V244" s="136">
        <v>0</v>
      </c>
      <c r="W244" s="136">
        <v>0</v>
      </c>
      <c r="X244" s="136">
        <v>0</v>
      </c>
      <c r="Y244" s="136">
        <v>0</v>
      </c>
      <c r="Z244" s="136">
        <v>0</v>
      </c>
      <c r="AA244" s="136">
        <v>0</v>
      </c>
      <c r="AB244" s="136">
        <v>0</v>
      </c>
      <c r="AC244" s="136">
        <v>0</v>
      </c>
      <c r="AD244" s="136">
        <v>0</v>
      </c>
      <c r="AE244" s="136">
        <v>0</v>
      </c>
      <c r="AF244" s="136">
        <v>0</v>
      </c>
      <c r="AG244" s="136">
        <v>0</v>
      </c>
      <c r="AH244" s="136">
        <v>0</v>
      </c>
      <c r="AI244" s="136">
        <v>0</v>
      </c>
      <c r="AJ244" s="136">
        <v>0</v>
      </c>
      <c r="AK244" s="136">
        <v>0</v>
      </c>
      <c r="AL244" s="136">
        <v>0</v>
      </c>
      <c r="AM244" s="136">
        <v>0</v>
      </c>
      <c r="AN244" s="136">
        <v>0</v>
      </c>
      <c r="AO244" s="136">
        <v>0</v>
      </c>
      <c r="AP244" s="136">
        <v>0</v>
      </c>
    </row>
    <row r="245" spans="1:42" ht="15.6" x14ac:dyDescent="0.3">
      <c r="A245" s="161" t="s">
        <v>752</v>
      </c>
      <c r="B245" s="160">
        <v>0</v>
      </c>
      <c r="C245" s="136">
        <v>0</v>
      </c>
      <c r="D245" s="136">
        <v>0</v>
      </c>
      <c r="E245" s="136">
        <v>0</v>
      </c>
      <c r="F245" s="136">
        <v>0</v>
      </c>
      <c r="G245" s="136">
        <v>0</v>
      </c>
      <c r="H245" s="136">
        <v>0</v>
      </c>
      <c r="I245" s="136">
        <v>0</v>
      </c>
      <c r="J245" s="136">
        <v>0</v>
      </c>
      <c r="K245" s="136">
        <v>0</v>
      </c>
      <c r="L245" s="136">
        <v>0</v>
      </c>
      <c r="M245" s="136">
        <v>0</v>
      </c>
      <c r="N245" s="136">
        <v>0</v>
      </c>
      <c r="O245" s="136">
        <v>0</v>
      </c>
      <c r="P245" s="136">
        <v>0</v>
      </c>
      <c r="Q245" s="136">
        <v>0</v>
      </c>
      <c r="R245" s="136">
        <v>0</v>
      </c>
      <c r="S245" s="136">
        <v>0</v>
      </c>
      <c r="T245" s="136">
        <v>0</v>
      </c>
      <c r="U245" s="136">
        <v>0</v>
      </c>
      <c r="V245" s="136">
        <v>0</v>
      </c>
      <c r="W245" s="136">
        <v>0</v>
      </c>
      <c r="X245" s="136">
        <v>0</v>
      </c>
      <c r="Y245" s="136">
        <v>0</v>
      </c>
      <c r="Z245" s="136">
        <v>0</v>
      </c>
      <c r="AA245" s="136">
        <v>0</v>
      </c>
      <c r="AB245" s="136">
        <v>0</v>
      </c>
      <c r="AC245" s="136">
        <v>0</v>
      </c>
      <c r="AD245" s="136">
        <v>0</v>
      </c>
      <c r="AE245" s="136">
        <v>0</v>
      </c>
      <c r="AF245" s="136">
        <v>0</v>
      </c>
      <c r="AG245" s="136">
        <v>0</v>
      </c>
      <c r="AH245" s="136">
        <v>0</v>
      </c>
      <c r="AI245" s="136">
        <v>0</v>
      </c>
      <c r="AJ245" s="136">
        <v>0</v>
      </c>
      <c r="AK245" s="136">
        <v>0</v>
      </c>
      <c r="AL245" s="136">
        <v>0</v>
      </c>
      <c r="AM245" s="136">
        <v>0</v>
      </c>
      <c r="AN245" s="136">
        <v>0</v>
      </c>
      <c r="AO245" s="136">
        <v>0</v>
      </c>
      <c r="AP245" s="136">
        <v>0</v>
      </c>
    </row>
    <row r="246" spans="1:42" ht="15.6" x14ac:dyDescent="0.3">
      <c r="A246" s="161" t="s">
        <v>753</v>
      </c>
      <c r="B246" s="160">
        <v>0</v>
      </c>
      <c r="C246" s="136">
        <v>0</v>
      </c>
      <c r="D246" s="136">
        <v>0</v>
      </c>
      <c r="E246" s="136">
        <v>0</v>
      </c>
      <c r="F246" s="136">
        <v>0</v>
      </c>
      <c r="G246" s="136">
        <v>0</v>
      </c>
      <c r="H246" s="136">
        <v>0</v>
      </c>
      <c r="I246" s="136">
        <v>0</v>
      </c>
      <c r="J246" s="136">
        <v>0</v>
      </c>
      <c r="K246" s="136">
        <v>0</v>
      </c>
      <c r="L246" s="136">
        <v>0</v>
      </c>
      <c r="M246" s="136">
        <v>0</v>
      </c>
      <c r="N246" s="136">
        <v>0</v>
      </c>
      <c r="O246" s="136">
        <v>0</v>
      </c>
      <c r="P246" s="136">
        <v>0</v>
      </c>
      <c r="Q246" s="136">
        <v>0</v>
      </c>
      <c r="R246" s="136">
        <v>0</v>
      </c>
      <c r="S246" s="136">
        <v>0</v>
      </c>
      <c r="T246" s="136">
        <v>0</v>
      </c>
      <c r="U246" s="136">
        <v>0</v>
      </c>
      <c r="V246" s="136">
        <v>0</v>
      </c>
      <c r="W246" s="136">
        <v>0</v>
      </c>
      <c r="X246" s="136">
        <v>0</v>
      </c>
      <c r="Y246" s="136">
        <v>0</v>
      </c>
      <c r="Z246" s="136">
        <v>0</v>
      </c>
      <c r="AA246" s="136">
        <v>0</v>
      </c>
      <c r="AB246" s="136">
        <v>0</v>
      </c>
      <c r="AC246" s="136">
        <v>0</v>
      </c>
      <c r="AD246" s="136">
        <v>0</v>
      </c>
      <c r="AE246" s="136">
        <v>0</v>
      </c>
      <c r="AF246" s="136">
        <v>0</v>
      </c>
      <c r="AG246" s="136">
        <v>0</v>
      </c>
      <c r="AH246" s="136">
        <v>0</v>
      </c>
      <c r="AI246" s="136">
        <v>0</v>
      </c>
      <c r="AJ246" s="136">
        <v>0</v>
      </c>
      <c r="AK246" s="136">
        <v>0</v>
      </c>
      <c r="AL246" s="136">
        <v>0</v>
      </c>
      <c r="AM246" s="136">
        <v>0</v>
      </c>
      <c r="AN246" s="136">
        <v>0</v>
      </c>
      <c r="AO246" s="136">
        <v>0</v>
      </c>
      <c r="AP246" s="136">
        <v>0</v>
      </c>
    </row>
    <row r="247" spans="1:42" ht="15.6" x14ac:dyDescent="0.3">
      <c r="A247" s="161" t="s">
        <v>508</v>
      </c>
      <c r="B247" s="160">
        <v>0</v>
      </c>
      <c r="C247" s="136">
        <v>0</v>
      </c>
      <c r="D247" s="136">
        <v>0</v>
      </c>
      <c r="E247" s="136">
        <v>0</v>
      </c>
      <c r="F247" s="136">
        <v>0</v>
      </c>
      <c r="G247" s="136">
        <v>0</v>
      </c>
      <c r="H247" s="136">
        <v>0</v>
      </c>
      <c r="I247" s="136">
        <v>0</v>
      </c>
      <c r="J247" s="136">
        <v>0</v>
      </c>
      <c r="K247" s="136">
        <v>0</v>
      </c>
      <c r="L247" s="136">
        <v>0</v>
      </c>
      <c r="M247" s="136">
        <v>0</v>
      </c>
      <c r="N247" s="136">
        <v>0</v>
      </c>
      <c r="O247" s="136">
        <v>0</v>
      </c>
      <c r="P247" s="136">
        <v>0</v>
      </c>
      <c r="Q247" s="136">
        <v>0</v>
      </c>
      <c r="R247" s="136">
        <v>0</v>
      </c>
      <c r="S247" s="136">
        <v>0</v>
      </c>
      <c r="T247" s="136">
        <v>0</v>
      </c>
      <c r="U247" s="136">
        <v>0</v>
      </c>
      <c r="V247" s="136">
        <v>0</v>
      </c>
      <c r="W247" s="136">
        <v>0</v>
      </c>
      <c r="X247" s="136">
        <v>0</v>
      </c>
      <c r="Y247" s="136">
        <v>0</v>
      </c>
      <c r="Z247" s="136">
        <v>0</v>
      </c>
      <c r="AA247" s="136">
        <v>0</v>
      </c>
      <c r="AB247" s="136">
        <v>0</v>
      </c>
      <c r="AC247" s="136">
        <v>0</v>
      </c>
      <c r="AD247" s="136">
        <v>0</v>
      </c>
      <c r="AE247" s="136">
        <v>0</v>
      </c>
      <c r="AF247" s="136">
        <v>0</v>
      </c>
      <c r="AG247" s="136">
        <v>0</v>
      </c>
      <c r="AH247" s="136">
        <v>0</v>
      </c>
      <c r="AI247" s="136">
        <v>0</v>
      </c>
      <c r="AJ247" s="136">
        <v>0</v>
      </c>
      <c r="AK247" s="136">
        <v>0</v>
      </c>
      <c r="AL247" s="136">
        <v>0</v>
      </c>
      <c r="AM247" s="136">
        <v>0</v>
      </c>
      <c r="AN247" s="136">
        <v>0</v>
      </c>
      <c r="AO247" s="136">
        <v>0</v>
      </c>
      <c r="AP247" s="136">
        <v>0</v>
      </c>
    </row>
    <row r="248" spans="1:42" ht="15.6" x14ac:dyDescent="0.3">
      <c r="A248" s="161" t="s">
        <v>754</v>
      </c>
      <c r="B248" s="160">
        <v>0</v>
      </c>
      <c r="C248" s="136">
        <v>0</v>
      </c>
      <c r="D248" s="136">
        <v>0</v>
      </c>
      <c r="E248" s="136">
        <v>0</v>
      </c>
      <c r="F248" s="136">
        <v>0</v>
      </c>
      <c r="G248" s="136">
        <v>0</v>
      </c>
      <c r="H248" s="136">
        <v>0</v>
      </c>
      <c r="I248" s="136">
        <v>0</v>
      </c>
      <c r="J248" s="136">
        <v>0</v>
      </c>
      <c r="K248" s="136">
        <v>0</v>
      </c>
      <c r="L248" s="136">
        <v>0</v>
      </c>
      <c r="M248" s="136">
        <v>0</v>
      </c>
      <c r="N248" s="136">
        <v>0</v>
      </c>
      <c r="O248" s="136">
        <v>0</v>
      </c>
      <c r="P248" s="136">
        <v>0</v>
      </c>
      <c r="Q248" s="136">
        <v>0</v>
      </c>
      <c r="R248" s="136">
        <v>0</v>
      </c>
      <c r="S248" s="136">
        <v>0</v>
      </c>
      <c r="T248" s="136">
        <v>0</v>
      </c>
      <c r="U248" s="136">
        <v>0</v>
      </c>
      <c r="V248" s="136">
        <v>0</v>
      </c>
      <c r="W248" s="136">
        <v>0</v>
      </c>
      <c r="X248" s="136">
        <v>0</v>
      </c>
      <c r="Y248" s="136">
        <v>0</v>
      </c>
      <c r="Z248" s="136">
        <v>0</v>
      </c>
      <c r="AA248" s="136">
        <v>0</v>
      </c>
      <c r="AB248" s="136">
        <v>0</v>
      </c>
      <c r="AC248" s="136">
        <v>0</v>
      </c>
      <c r="AD248" s="136">
        <v>0</v>
      </c>
      <c r="AE248" s="136">
        <v>0</v>
      </c>
      <c r="AF248" s="136">
        <v>0</v>
      </c>
      <c r="AG248" s="136">
        <v>0</v>
      </c>
      <c r="AH248" s="136">
        <v>0</v>
      </c>
      <c r="AI248" s="136">
        <v>0</v>
      </c>
      <c r="AJ248" s="136">
        <v>0</v>
      </c>
      <c r="AK248" s="136">
        <v>0</v>
      </c>
      <c r="AL248" s="136">
        <v>0</v>
      </c>
      <c r="AM248" s="136">
        <v>0</v>
      </c>
      <c r="AN248" s="136">
        <v>0</v>
      </c>
      <c r="AO248" s="136">
        <v>0</v>
      </c>
      <c r="AP248" s="136">
        <v>0</v>
      </c>
    </row>
    <row r="249" spans="1:42" ht="15.6" x14ac:dyDescent="0.3">
      <c r="A249" s="161" t="s">
        <v>565</v>
      </c>
      <c r="B249" s="160">
        <v>1</v>
      </c>
      <c r="C249" s="136">
        <v>0</v>
      </c>
      <c r="D249" s="136">
        <v>0</v>
      </c>
      <c r="E249" s="136">
        <v>0</v>
      </c>
      <c r="F249" s="136">
        <v>0</v>
      </c>
      <c r="G249" s="136">
        <v>0</v>
      </c>
      <c r="H249" s="136">
        <v>0</v>
      </c>
      <c r="I249" s="136">
        <v>0</v>
      </c>
      <c r="J249" s="136">
        <v>0</v>
      </c>
      <c r="K249" s="136">
        <v>0</v>
      </c>
      <c r="L249" s="136">
        <v>0</v>
      </c>
      <c r="M249" s="136">
        <v>0</v>
      </c>
      <c r="N249" s="136">
        <v>0</v>
      </c>
      <c r="O249" s="136">
        <v>0</v>
      </c>
      <c r="P249" s="136">
        <v>0</v>
      </c>
      <c r="Q249" s="136">
        <v>0</v>
      </c>
      <c r="R249" s="136">
        <v>0</v>
      </c>
      <c r="S249" s="136">
        <v>1</v>
      </c>
      <c r="T249" s="136">
        <v>0</v>
      </c>
      <c r="U249" s="136">
        <v>0</v>
      </c>
      <c r="V249" s="136">
        <v>0</v>
      </c>
      <c r="W249" s="136">
        <v>0</v>
      </c>
      <c r="X249" s="136">
        <v>0</v>
      </c>
      <c r="Y249" s="136">
        <v>0</v>
      </c>
      <c r="Z249" s="136">
        <v>0</v>
      </c>
      <c r="AA249" s="136">
        <v>0</v>
      </c>
      <c r="AB249" s="136">
        <v>0</v>
      </c>
      <c r="AC249" s="136">
        <v>0</v>
      </c>
      <c r="AD249" s="136">
        <v>0</v>
      </c>
      <c r="AE249" s="136">
        <v>0</v>
      </c>
      <c r="AF249" s="136">
        <v>0</v>
      </c>
      <c r="AG249" s="136">
        <v>0</v>
      </c>
      <c r="AH249" s="136">
        <v>0</v>
      </c>
      <c r="AI249" s="136">
        <v>0</v>
      </c>
      <c r="AJ249" s="136">
        <v>0</v>
      </c>
      <c r="AK249" s="136">
        <v>0</v>
      </c>
      <c r="AL249" s="136">
        <v>0</v>
      </c>
      <c r="AM249" s="136">
        <v>0</v>
      </c>
      <c r="AN249" s="136">
        <v>0</v>
      </c>
      <c r="AO249" s="136">
        <v>0</v>
      </c>
      <c r="AP249" s="136">
        <v>0</v>
      </c>
    </row>
    <row r="250" spans="1:42" ht="15.6" x14ac:dyDescent="0.3">
      <c r="A250" s="161" t="s">
        <v>755</v>
      </c>
      <c r="B250" s="160">
        <v>22</v>
      </c>
      <c r="C250" s="136">
        <v>0</v>
      </c>
      <c r="D250" s="136">
        <v>0</v>
      </c>
      <c r="E250" s="136">
        <v>0</v>
      </c>
      <c r="F250" s="136">
        <v>0</v>
      </c>
      <c r="G250" s="136">
        <v>0</v>
      </c>
      <c r="H250" s="136">
        <v>0</v>
      </c>
      <c r="I250" s="136">
        <v>0</v>
      </c>
      <c r="J250" s="136">
        <v>0</v>
      </c>
      <c r="K250" s="136">
        <v>0</v>
      </c>
      <c r="L250" s="136">
        <v>0</v>
      </c>
      <c r="M250" s="136">
        <v>0</v>
      </c>
      <c r="N250" s="136">
        <v>0</v>
      </c>
      <c r="O250" s="136">
        <v>0</v>
      </c>
      <c r="P250" s="136">
        <v>5</v>
      </c>
      <c r="Q250" s="136">
        <v>0</v>
      </c>
      <c r="R250" s="136">
        <v>0</v>
      </c>
      <c r="S250" s="136">
        <v>3</v>
      </c>
      <c r="T250" s="136">
        <v>0</v>
      </c>
      <c r="U250" s="136">
        <v>0</v>
      </c>
      <c r="V250" s="136">
        <v>0</v>
      </c>
      <c r="W250" s="136">
        <v>0</v>
      </c>
      <c r="X250" s="136">
        <v>0</v>
      </c>
      <c r="Y250" s="136">
        <v>0</v>
      </c>
      <c r="Z250" s="136">
        <v>0</v>
      </c>
      <c r="AA250" s="136">
        <v>0</v>
      </c>
      <c r="AB250" s="136">
        <v>0</v>
      </c>
      <c r="AC250" s="136">
        <v>1</v>
      </c>
      <c r="AD250" s="136">
        <v>0</v>
      </c>
      <c r="AE250" s="136">
        <v>2</v>
      </c>
      <c r="AF250" s="136">
        <v>0</v>
      </c>
      <c r="AG250" s="136">
        <v>3</v>
      </c>
      <c r="AH250" s="136">
        <v>0</v>
      </c>
      <c r="AI250" s="136">
        <v>0</v>
      </c>
      <c r="AJ250" s="136">
        <v>2</v>
      </c>
      <c r="AK250" s="136">
        <v>0</v>
      </c>
      <c r="AL250" s="136">
        <v>0</v>
      </c>
      <c r="AM250" s="136">
        <v>0</v>
      </c>
      <c r="AN250" s="136">
        <v>0</v>
      </c>
      <c r="AO250" s="136">
        <v>0</v>
      </c>
      <c r="AP250" s="136">
        <v>6</v>
      </c>
    </row>
    <row r="251" spans="1:42" ht="15.6" x14ac:dyDescent="0.3">
      <c r="A251" s="161" t="s">
        <v>756</v>
      </c>
      <c r="B251" s="160">
        <v>0</v>
      </c>
      <c r="C251" s="136">
        <v>0</v>
      </c>
      <c r="D251" s="136">
        <v>0</v>
      </c>
      <c r="E251" s="136">
        <v>0</v>
      </c>
      <c r="F251" s="136">
        <v>0</v>
      </c>
      <c r="G251" s="136">
        <v>0</v>
      </c>
      <c r="H251" s="136">
        <v>0</v>
      </c>
      <c r="I251" s="136">
        <v>0</v>
      </c>
      <c r="J251" s="136">
        <v>0</v>
      </c>
      <c r="K251" s="136">
        <v>0</v>
      </c>
      <c r="L251" s="136">
        <v>0</v>
      </c>
      <c r="M251" s="136">
        <v>0</v>
      </c>
      <c r="N251" s="136">
        <v>0</v>
      </c>
      <c r="O251" s="136">
        <v>0</v>
      </c>
      <c r="P251" s="136">
        <v>0</v>
      </c>
      <c r="Q251" s="136">
        <v>0</v>
      </c>
      <c r="R251" s="136">
        <v>0</v>
      </c>
      <c r="S251" s="136">
        <v>0</v>
      </c>
      <c r="T251" s="136">
        <v>0</v>
      </c>
      <c r="U251" s="136">
        <v>0</v>
      </c>
      <c r="V251" s="136">
        <v>0</v>
      </c>
      <c r="W251" s="136">
        <v>0</v>
      </c>
      <c r="X251" s="136">
        <v>0</v>
      </c>
      <c r="Y251" s="136">
        <v>0</v>
      </c>
      <c r="Z251" s="136">
        <v>0</v>
      </c>
      <c r="AA251" s="136">
        <v>0</v>
      </c>
      <c r="AB251" s="136">
        <v>0</v>
      </c>
      <c r="AC251" s="136">
        <v>0</v>
      </c>
      <c r="AD251" s="136">
        <v>0</v>
      </c>
      <c r="AE251" s="136">
        <v>0</v>
      </c>
      <c r="AF251" s="136">
        <v>0</v>
      </c>
      <c r="AG251" s="136">
        <v>0</v>
      </c>
      <c r="AH251" s="136">
        <v>0</v>
      </c>
      <c r="AI251" s="136">
        <v>0</v>
      </c>
      <c r="AJ251" s="136">
        <v>0</v>
      </c>
      <c r="AK251" s="136">
        <v>0</v>
      </c>
      <c r="AL251" s="136">
        <v>0</v>
      </c>
      <c r="AM251" s="136">
        <v>0</v>
      </c>
      <c r="AN251" s="136">
        <v>0</v>
      </c>
      <c r="AO251" s="136">
        <v>0</v>
      </c>
      <c r="AP251" s="136">
        <v>0</v>
      </c>
    </row>
    <row r="252" spans="1:42" ht="15.6" x14ac:dyDescent="0.3">
      <c r="A252" s="161" t="s">
        <v>563</v>
      </c>
      <c r="B252" s="160">
        <v>1</v>
      </c>
      <c r="C252" s="136">
        <v>0</v>
      </c>
      <c r="D252" s="136">
        <v>0</v>
      </c>
      <c r="E252" s="136">
        <v>0</v>
      </c>
      <c r="F252" s="136">
        <v>0</v>
      </c>
      <c r="G252" s="136">
        <v>0</v>
      </c>
      <c r="H252" s="136">
        <v>0</v>
      </c>
      <c r="I252" s="136">
        <v>0</v>
      </c>
      <c r="J252" s="136">
        <v>0</v>
      </c>
      <c r="K252" s="136">
        <v>0</v>
      </c>
      <c r="L252" s="136">
        <v>0</v>
      </c>
      <c r="M252" s="136">
        <v>0</v>
      </c>
      <c r="N252" s="136">
        <v>0</v>
      </c>
      <c r="O252" s="136">
        <v>0</v>
      </c>
      <c r="P252" s="136">
        <v>0</v>
      </c>
      <c r="Q252" s="136">
        <v>0</v>
      </c>
      <c r="R252" s="136">
        <v>0</v>
      </c>
      <c r="S252" s="136">
        <v>1</v>
      </c>
      <c r="T252" s="136">
        <v>0</v>
      </c>
      <c r="U252" s="136">
        <v>0</v>
      </c>
      <c r="V252" s="136">
        <v>0</v>
      </c>
      <c r="W252" s="136">
        <v>0</v>
      </c>
      <c r="X252" s="136">
        <v>0</v>
      </c>
      <c r="Y252" s="136">
        <v>0</v>
      </c>
      <c r="Z252" s="136">
        <v>0</v>
      </c>
      <c r="AA252" s="136">
        <v>0</v>
      </c>
      <c r="AB252" s="136">
        <v>0</v>
      </c>
      <c r="AC252" s="136">
        <v>0</v>
      </c>
      <c r="AD252" s="136">
        <v>0</v>
      </c>
      <c r="AE252" s="136">
        <v>0</v>
      </c>
      <c r="AF252" s="136">
        <v>0</v>
      </c>
      <c r="AG252" s="136">
        <v>0</v>
      </c>
      <c r="AH252" s="136">
        <v>0</v>
      </c>
      <c r="AI252" s="136">
        <v>0</v>
      </c>
      <c r="AJ252" s="136">
        <v>0</v>
      </c>
      <c r="AK252" s="136">
        <v>0</v>
      </c>
      <c r="AL252" s="136">
        <v>0</v>
      </c>
      <c r="AM252" s="136">
        <v>0</v>
      </c>
      <c r="AN252" s="136">
        <v>0</v>
      </c>
      <c r="AO252" s="136">
        <v>0</v>
      </c>
      <c r="AP252" s="136">
        <v>0</v>
      </c>
    </row>
    <row r="253" spans="1:42" ht="15.6" x14ac:dyDescent="0.3">
      <c r="A253" s="161" t="s">
        <v>593</v>
      </c>
      <c r="B253" s="160">
        <v>3</v>
      </c>
      <c r="C253" s="136">
        <v>0</v>
      </c>
      <c r="D253" s="136">
        <v>0</v>
      </c>
      <c r="E253" s="136">
        <v>0</v>
      </c>
      <c r="F253" s="136">
        <v>0</v>
      </c>
      <c r="G253" s="136">
        <v>0</v>
      </c>
      <c r="H253" s="136">
        <v>0</v>
      </c>
      <c r="I253" s="136">
        <v>0</v>
      </c>
      <c r="J253" s="136">
        <v>0</v>
      </c>
      <c r="K253" s="136">
        <v>0</v>
      </c>
      <c r="L253" s="136">
        <v>0</v>
      </c>
      <c r="M253" s="136">
        <v>0</v>
      </c>
      <c r="N253" s="136">
        <v>0</v>
      </c>
      <c r="O253" s="136">
        <v>0</v>
      </c>
      <c r="P253" s="136">
        <v>0</v>
      </c>
      <c r="Q253" s="136">
        <v>0</v>
      </c>
      <c r="R253" s="136">
        <v>0</v>
      </c>
      <c r="S253" s="136">
        <v>1</v>
      </c>
      <c r="T253" s="136">
        <v>1</v>
      </c>
      <c r="U253" s="136">
        <v>0</v>
      </c>
      <c r="V253" s="136">
        <v>0</v>
      </c>
      <c r="W253" s="136">
        <v>0</v>
      </c>
      <c r="X253" s="136">
        <v>0</v>
      </c>
      <c r="Y253" s="136">
        <v>0</v>
      </c>
      <c r="Z253" s="136">
        <v>0</v>
      </c>
      <c r="AA253" s="136">
        <v>0</v>
      </c>
      <c r="AB253" s="136">
        <v>0</v>
      </c>
      <c r="AC253" s="136">
        <v>0</v>
      </c>
      <c r="AD253" s="136">
        <v>0</v>
      </c>
      <c r="AE253" s="136">
        <v>0</v>
      </c>
      <c r="AF253" s="136">
        <v>0</v>
      </c>
      <c r="AG253" s="136">
        <v>1</v>
      </c>
      <c r="AH253" s="136">
        <v>0</v>
      </c>
      <c r="AI253" s="136">
        <v>0</v>
      </c>
      <c r="AJ253" s="136">
        <v>0</v>
      </c>
      <c r="AK253" s="136">
        <v>0</v>
      </c>
      <c r="AL253" s="136">
        <v>0</v>
      </c>
      <c r="AM253" s="136">
        <v>0</v>
      </c>
      <c r="AN253" s="136">
        <v>0</v>
      </c>
      <c r="AO253" s="136">
        <v>0</v>
      </c>
      <c r="AP253" s="136">
        <v>0</v>
      </c>
    </row>
    <row r="254" spans="1:42" ht="15.6" x14ac:dyDescent="0.3">
      <c r="A254" s="161" t="s">
        <v>757</v>
      </c>
      <c r="B254" s="160">
        <v>0</v>
      </c>
      <c r="C254" s="136">
        <v>0</v>
      </c>
      <c r="D254" s="136">
        <v>0</v>
      </c>
      <c r="E254" s="136">
        <v>0</v>
      </c>
      <c r="F254" s="136">
        <v>0</v>
      </c>
      <c r="G254" s="136">
        <v>0</v>
      </c>
      <c r="H254" s="136">
        <v>0</v>
      </c>
      <c r="I254" s="136">
        <v>0</v>
      </c>
      <c r="J254" s="136">
        <v>0</v>
      </c>
      <c r="K254" s="136">
        <v>0</v>
      </c>
      <c r="L254" s="136">
        <v>0</v>
      </c>
      <c r="M254" s="136">
        <v>0</v>
      </c>
      <c r="N254" s="136">
        <v>0</v>
      </c>
      <c r="O254" s="136">
        <v>0</v>
      </c>
      <c r="P254" s="136">
        <v>0</v>
      </c>
      <c r="Q254" s="136">
        <v>0</v>
      </c>
      <c r="R254" s="136">
        <v>0</v>
      </c>
      <c r="S254" s="136">
        <v>0</v>
      </c>
      <c r="T254" s="136">
        <v>0</v>
      </c>
      <c r="U254" s="136">
        <v>0</v>
      </c>
      <c r="V254" s="136">
        <v>0</v>
      </c>
      <c r="W254" s="136">
        <v>0</v>
      </c>
      <c r="X254" s="136">
        <v>0</v>
      </c>
      <c r="Y254" s="136">
        <v>0</v>
      </c>
      <c r="Z254" s="136">
        <v>0</v>
      </c>
      <c r="AA254" s="136">
        <v>0</v>
      </c>
      <c r="AB254" s="136">
        <v>0</v>
      </c>
      <c r="AC254" s="136">
        <v>0</v>
      </c>
      <c r="AD254" s="136">
        <v>0</v>
      </c>
      <c r="AE254" s="136">
        <v>0</v>
      </c>
      <c r="AF254" s="136">
        <v>0</v>
      </c>
      <c r="AG254" s="136">
        <v>0</v>
      </c>
      <c r="AH254" s="136">
        <v>0</v>
      </c>
      <c r="AI254" s="136">
        <v>0</v>
      </c>
      <c r="AJ254" s="136">
        <v>0</v>
      </c>
      <c r="AK254" s="136">
        <v>0</v>
      </c>
      <c r="AL254" s="136">
        <v>0</v>
      </c>
      <c r="AM254" s="136">
        <v>0</v>
      </c>
      <c r="AN254" s="136">
        <v>0</v>
      </c>
      <c r="AO254" s="136">
        <v>0</v>
      </c>
      <c r="AP254" s="136">
        <v>0</v>
      </c>
    </row>
    <row r="255" spans="1:42" ht="15.6" x14ac:dyDescent="0.3">
      <c r="A255" s="161" t="s">
        <v>758</v>
      </c>
      <c r="B255" s="160">
        <v>1</v>
      </c>
      <c r="C255" s="136">
        <v>0</v>
      </c>
      <c r="D255" s="136">
        <v>0</v>
      </c>
      <c r="E255" s="136">
        <v>0</v>
      </c>
      <c r="F255" s="136">
        <v>0</v>
      </c>
      <c r="G255" s="136">
        <v>0</v>
      </c>
      <c r="H255" s="136">
        <v>0</v>
      </c>
      <c r="I255" s="136">
        <v>0</v>
      </c>
      <c r="J255" s="136">
        <v>0</v>
      </c>
      <c r="K255" s="136">
        <v>0</v>
      </c>
      <c r="L255" s="136">
        <v>0</v>
      </c>
      <c r="M255" s="136">
        <v>0</v>
      </c>
      <c r="N255" s="136">
        <v>0</v>
      </c>
      <c r="O255" s="136">
        <v>0</v>
      </c>
      <c r="P255" s="136">
        <v>0</v>
      </c>
      <c r="Q255" s="136">
        <v>0</v>
      </c>
      <c r="R255" s="136">
        <v>0</v>
      </c>
      <c r="S255" s="136">
        <v>0</v>
      </c>
      <c r="T255" s="136">
        <v>0</v>
      </c>
      <c r="U255" s="136">
        <v>0</v>
      </c>
      <c r="V255" s="136">
        <v>0</v>
      </c>
      <c r="W255" s="136">
        <v>0</v>
      </c>
      <c r="X255" s="136">
        <v>0</v>
      </c>
      <c r="Y255" s="136">
        <v>0</v>
      </c>
      <c r="Z255" s="136">
        <v>0</v>
      </c>
      <c r="AA255" s="136">
        <v>0</v>
      </c>
      <c r="AB255" s="136">
        <v>0</v>
      </c>
      <c r="AC255" s="136">
        <v>0</v>
      </c>
      <c r="AD255" s="136">
        <v>0</v>
      </c>
      <c r="AE255" s="136">
        <v>0</v>
      </c>
      <c r="AF255" s="136">
        <v>0</v>
      </c>
      <c r="AG255" s="136">
        <v>0</v>
      </c>
      <c r="AH255" s="136">
        <v>0</v>
      </c>
      <c r="AI255" s="136">
        <v>0</v>
      </c>
      <c r="AJ255" s="136">
        <v>1</v>
      </c>
      <c r="AK255" s="136">
        <v>0</v>
      </c>
      <c r="AL255" s="136">
        <v>0</v>
      </c>
      <c r="AM255" s="136">
        <v>0</v>
      </c>
      <c r="AN255" s="136">
        <v>0</v>
      </c>
      <c r="AO255" s="136">
        <v>0</v>
      </c>
      <c r="AP255" s="136">
        <v>0</v>
      </c>
    </row>
    <row r="256" spans="1:42" ht="15.6" x14ac:dyDescent="0.3">
      <c r="A256" s="161" t="s">
        <v>759</v>
      </c>
      <c r="B256" s="160">
        <v>1</v>
      </c>
      <c r="C256" s="136">
        <v>0</v>
      </c>
      <c r="D256" s="136">
        <v>0</v>
      </c>
      <c r="E256" s="136">
        <v>0</v>
      </c>
      <c r="F256" s="136">
        <v>0</v>
      </c>
      <c r="G256" s="136">
        <v>0</v>
      </c>
      <c r="H256" s="136">
        <v>0</v>
      </c>
      <c r="I256" s="136">
        <v>0</v>
      </c>
      <c r="J256" s="136">
        <v>0</v>
      </c>
      <c r="K256" s="136">
        <v>0</v>
      </c>
      <c r="L256" s="136">
        <v>0</v>
      </c>
      <c r="M256" s="136">
        <v>0</v>
      </c>
      <c r="N256" s="136">
        <v>0</v>
      </c>
      <c r="O256" s="136">
        <v>0</v>
      </c>
      <c r="P256" s="136">
        <v>0</v>
      </c>
      <c r="Q256" s="136">
        <v>0</v>
      </c>
      <c r="R256" s="136">
        <v>0</v>
      </c>
      <c r="S256" s="136">
        <v>1</v>
      </c>
      <c r="T256" s="136">
        <v>0</v>
      </c>
      <c r="U256" s="136">
        <v>0</v>
      </c>
      <c r="V256" s="136">
        <v>0</v>
      </c>
      <c r="W256" s="136">
        <v>0</v>
      </c>
      <c r="X256" s="136">
        <v>0</v>
      </c>
      <c r="Y256" s="136">
        <v>0</v>
      </c>
      <c r="Z256" s="136">
        <v>0</v>
      </c>
      <c r="AA256" s="136">
        <v>0</v>
      </c>
      <c r="AB256" s="136">
        <v>0</v>
      </c>
      <c r="AC256" s="136">
        <v>0</v>
      </c>
      <c r="AD256" s="136">
        <v>0</v>
      </c>
      <c r="AE256" s="136">
        <v>0</v>
      </c>
      <c r="AF256" s="136">
        <v>0</v>
      </c>
      <c r="AG256" s="136">
        <v>0</v>
      </c>
      <c r="AH256" s="136">
        <v>0</v>
      </c>
      <c r="AI256" s="136">
        <v>0</v>
      </c>
      <c r="AJ256" s="136">
        <v>0</v>
      </c>
      <c r="AK256" s="136">
        <v>0</v>
      </c>
      <c r="AL256" s="136">
        <v>0</v>
      </c>
      <c r="AM256" s="136">
        <v>0</v>
      </c>
      <c r="AN256" s="136">
        <v>0</v>
      </c>
      <c r="AO256" s="136">
        <v>0</v>
      </c>
      <c r="AP256" s="136">
        <v>0</v>
      </c>
    </row>
    <row r="257" spans="1:42" ht="15.6" x14ac:dyDescent="0.3">
      <c r="A257" s="161" t="s">
        <v>760</v>
      </c>
      <c r="B257" s="160">
        <v>0</v>
      </c>
      <c r="C257" s="136">
        <v>0</v>
      </c>
      <c r="D257" s="136">
        <v>0</v>
      </c>
      <c r="E257" s="136">
        <v>0</v>
      </c>
      <c r="F257" s="136">
        <v>0</v>
      </c>
      <c r="G257" s="136">
        <v>0</v>
      </c>
      <c r="H257" s="136">
        <v>0</v>
      </c>
      <c r="I257" s="136">
        <v>0</v>
      </c>
      <c r="J257" s="136">
        <v>0</v>
      </c>
      <c r="K257" s="136">
        <v>0</v>
      </c>
      <c r="L257" s="136">
        <v>0</v>
      </c>
      <c r="M257" s="136">
        <v>0</v>
      </c>
      <c r="N257" s="136">
        <v>0</v>
      </c>
      <c r="O257" s="136">
        <v>0</v>
      </c>
      <c r="P257" s="136">
        <v>0</v>
      </c>
      <c r="Q257" s="136">
        <v>0</v>
      </c>
      <c r="R257" s="136">
        <v>0</v>
      </c>
      <c r="S257" s="136">
        <v>0</v>
      </c>
      <c r="T257" s="136">
        <v>0</v>
      </c>
      <c r="U257" s="136">
        <v>0</v>
      </c>
      <c r="V257" s="136">
        <v>0</v>
      </c>
      <c r="W257" s="136">
        <v>0</v>
      </c>
      <c r="X257" s="136">
        <v>0</v>
      </c>
      <c r="Y257" s="136">
        <v>0</v>
      </c>
      <c r="Z257" s="136">
        <v>0</v>
      </c>
      <c r="AA257" s="136">
        <v>0</v>
      </c>
      <c r="AB257" s="136">
        <v>0</v>
      </c>
      <c r="AC257" s="136">
        <v>0</v>
      </c>
      <c r="AD257" s="136">
        <v>0</v>
      </c>
      <c r="AE257" s="136">
        <v>0</v>
      </c>
      <c r="AF257" s="136">
        <v>0</v>
      </c>
      <c r="AG257" s="136">
        <v>0</v>
      </c>
      <c r="AH257" s="136">
        <v>0</v>
      </c>
      <c r="AI257" s="136">
        <v>0</v>
      </c>
      <c r="AJ257" s="136">
        <v>0</v>
      </c>
      <c r="AK257" s="136">
        <v>0</v>
      </c>
      <c r="AL257" s="136">
        <v>0</v>
      </c>
      <c r="AM257" s="136">
        <v>0</v>
      </c>
      <c r="AN257" s="136">
        <v>0</v>
      </c>
      <c r="AO257" s="136">
        <v>0</v>
      </c>
      <c r="AP257" s="136">
        <v>0</v>
      </c>
    </row>
    <row r="258" spans="1:42" ht="15.6" x14ac:dyDescent="0.3">
      <c r="A258" s="161" t="s">
        <v>761</v>
      </c>
      <c r="B258" s="160">
        <v>1</v>
      </c>
      <c r="C258" s="136">
        <v>0</v>
      </c>
      <c r="D258" s="136">
        <v>0</v>
      </c>
      <c r="E258" s="136">
        <v>0</v>
      </c>
      <c r="F258" s="136">
        <v>0</v>
      </c>
      <c r="G258" s="136">
        <v>0</v>
      </c>
      <c r="H258" s="136">
        <v>0</v>
      </c>
      <c r="I258" s="136">
        <v>0</v>
      </c>
      <c r="J258" s="136">
        <v>0</v>
      </c>
      <c r="K258" s="136">
        <v>0</v>
      </c>
      <c r="L258" s="136">
        <v>0</v>
      </c>
      <c r="M258" s="136">
        <v>0</v>
      </c>
      <c r="N258" s="136">
        <v>0</v>
      </c>
      <c r="O258" s="136">
        <v>0</v>
      </c>
      <c r="P258" s="136">
        <v>0</v>
      </c>
      <c r="Q258" s="136">
        <v>0</v>
      </c>
      <c r="R258" s="136">
        <v>0</v>
      </c>
      <c r="S258" s="136">
        <v>1</v>
      </c>
      <c r="T258" s="136">
        <v>0</v>
      </c>
      <c r="U258" s="136">
        <v>0</v>
      </c>
      <c r="V258" s="136">
        <v>0</v>
      </c>
      <c r="W258" s="136">
        <v>0</v>
      </c>
      <c r="X258" s="136">
        <v>0</v>
      </c>
      <c r="Y258" s="136">
        <v>0</v>
      </c>
      <c r="Z258" s="136">
        <v>0</v>
      </c>
      <c r="AA258" s="136">
        <v>0</v>
      </c>
      <c r="AB258" s="136">
        <v>0</v>
      </c>
      <c r="AC258" s="136">
        <v>0</v>
      </c>
      <c r="AD258" s="136">
        <v>0</v>
      </c>
      <c r="AE258" s="136">
        <v>0</v>
      </c>
      <c r="AF258" s="136">
        <v>0</v>
      </c>
      <c r="AG258" s="136">
        <v>0</v>
      </c>
      <c r="AH258" s="136">
        <v>0</v>
      </c>
      <c r="AI258" s="136">
        <v>0</v>
      </c>
      <c r="AJ258" s="136">
        <v>0</v>
      </c>
      <c r="AK258" s="136">
        <v>0</v>
      </c>
      <c r="AL258" s="136">
        <v>0</v>
      </c>
      <c r="AM258" s="136">
        <v>0</v>
      </c>
      <c r="AN258" s="136">
        <v>0</v>
      </c>
      <c r="AO258" s="136">
        <v>0</v>
      </c>
      <c r="AP258" s="136">
        <v>0</v>
      </c>
    </row>
    <row r="259" spans="1:42" ht="15.6" x14ac:dyDescent="0.3">
      <c r="A259" s="161" t="s">
        <v>561</v>
      </c>
      <c r="B259" s="160">
        <v>3</v>
      </c>
      <c r="C259" s="136">
        <v>0</v>
      </c>
      <c r="D259" s="136">
        <v>0</v>
      </c>
      <c r="E259" s="136">
        <v>0</v>
      </c>
      <c r="F259" s="136">
        <v>0</v>
      </c>
      <c r="G259" s="136">
        <v>0</v>
      </c>
      <c r="H259" s="136">
        <v>0</v>
      </c>
      <c r="I259" s="136">
        <v>0</v>
      </c>
      <c r="J259" s="136">
        <v>0</v>
      </c>
      <c r="K259" s="136">
        <v>0</v>
      </c>
      <c r="L259" s="136">
        <v>0</v>
      </c>
      <c r="M259" s="136">
        <v>0</v>
      </c>
      <c r="N259" s="136">
        <v>0</v>
      </c>
      <c r="O259" s="136">
        <v>1</v>
      </c>
      <c r="P259" s="136">
        <v>0</v>
      </c>
      <c r="Q259" s="136">
        <v>0</v>
      </c>
      <c r="R259" s="136">
        <v>0</v>
      </c>
      <c r="S259" s="136">
        <v>1</v>
      </c>
      <c r="T259" s="136">
        <v>0</v>
      </c>
      <c r="U259" s="136">
        <v>0</v>
      </c>
      <c r="V259" s="136">
        <v>0</v>
      </c>
      <c r="W259" s="136">
        <v>0</v>
      </c>
      <c r="X259" s="136">
        <v>0</v>
      </c>
      <c r="Y259" s="136">
        <v>0</v>
      </c>
      <c r="Z259" s="136">
        <v>0</v>
      </c>
      <c r="AA259" s="136">
        <v>0</v>
      </c>
      <c r="AB259" s="136">
        <v>0</v>
      </c>
      <c r="AC259" s="136">
        <v>0</v>
      </c>
      <c r="AD259" s="136">
        <v>0</v>
      </c>
      <c r="AE259" s="136">
        <v>0</v>
      </c>
      <c r="AF259" s="136">
        <v>0</v>
      </c>
      <c r="AG259" s="136">
        <v>1</v>
      </c>
      <c r="AH259" s="136">
        <v>0</v>
      </c>
      <c r="AI259" s="136">
        <v>0</v>
      </c>
      <c r="AJ259" s="136">
        <v>0</v>
      </c>
      <c r="AK259" s="136">
        <v>0</v>
      </c>
      <c r="AL259" s="136">
        <v>0</v>
      </c>
      <c r="AM259" s="136">
        <v>0</v>
      </c>
      <c r="AN259" s="136">
        <v>0</v>
      </c>
      <c r="AO259" s="136">
        <v>0</v>
      </c>
      <c r="AP259" s="136">
        <v>0</v>
      </c>
    </row>
    <row r="260" spans="1:42" ht="15.6" x14ac:dyDescent="0.3">
      <c r="A260" s="161" t="s">
        <v>762</v>
      </c>
      <c r="B260" s="160">
        <v>0</v>
      </c>
      <c r="C260" s="136">
        <v>0</v>
      </c>
      <c r="D260" s="136">
        <v>0</v>
      </c>
      <c r="E260" s="136">
        <v>0</v>
      </c>
      <c r="F260" s="136">
        <v>0</v>
      </c>
      <c r="G260" s="136">
        <v>0</v>
      </c>
      <c r="H260" s="136">
        <v>0</v>
      </c>
      <c r="I260" s="136">
        <v>0</v>
      </c>
      <c r="J260" s="136">
        <v>0</v>
      </c>
      <c r="K260" s="136">
        <v>0</v>
      </c>
      <c r="L260" s="136">
        <v>0</v>
      </c>
      <c r="M260" s="136">
        <v>0</v>
      </c>
      <c r="N260" s="136">
        <v>0</v>
      </c>
      <c r="O260" s="136">
        <v>0</v>
      </c>
      <c r="P260" s="136">
        <v>0</v>
      </c>
      <c r="Q260" s="136">
        <v>0</v>
      </c>
      <c r="R260" s="136">
        <v>0</v>
      </c>
      <c r="S260" s="136">
        <v>0</v>
      </c>
      <c r="T260" s="136">
        <v>0</v>
      </c>
      <c r="U260" s="136">
        <v>0</v>
      </c>
      <c r="V260" s="136">
        <v>0</v>
      </c>
      <c r="W260" s="136">
        <v>0</v>
      </c>
      <c r="X260" s="136">
        <v>0</v>
      </c>
      <c r="Y260" s="136">
        <v>0</v>
      </c>
      <c r="Z260" s="136">
        <v>0</v>
      </c>
      <c r="AA260" s="136">
        <v>0</v>
      </c>
      <c r="AB260" s="136">
        <v>0</v>
      </c>
      <c r="AC260" s="136">
        <v>0</v>
      </c>
      <c r="AD260" s="136">
        <v>0</v>
      </c>
      <c r="AE260" s="136">
        <v>0</v>
      </c>
      <c r="AF260" s="136">
        <v>0</v>
      </c>
      <c r="AG260" s="136">
        <v>0</v>
      </c>
      <c r="AH260" s="136">
        <v>0</v>
      </c>
      <c r="AI260" s="136">
        <v>0</v>
      </c>
      <c r="AJ260" s="136">
        <v>0</v>
      </c>
      <c r="AK260" s="136">
        <v>0</v>
      </c>
      <c r="AL260" s="136">
        <v>0</v>
      </c>
      <c r="AM260" s="136">
        <v>0</v>
      </c>
      <c r="AN260" s="136">
        <v>0</v>
      </c>
      <c r="AO260" s="136">
        <v>0</v>
      </c>
      <c r="AP260" s="136">
        <v>0</v>
      </c>
    </row>
    <row r="261" spans="1:42" ht="15.6" x14ac:dyDescent="0.3">
      <c r="A261" s="161" t="s">
        <v>763</v>
      </c>
      <c r="B261" s="160">
        <v>91</v>
      </c>
      <c r="C261" s="136">
        <v>0</v>
      </c>
      <c r="D261" s="136">
        <v>0</v>
      </c>
      <c r="E261" s="136">
        <v>1</v>
      </c>
      <c r="F261" s="136">
        <v>1</v>
      </c>
      <c r="G261" s="136">
        <v>0</v>
      </c>
      <c r="H261" s="136">
        <v>0</v>
      </c>
      <c r="I261" s="136">
        <v>0</v>
      </c>
      <c r="J261" s="136">
        <v>0</v>
      </c>
      <c r="K261" s="136">
        <v>0</v>
      </c>
      <c r="L261" s="136">
        <v>0</v>
      </c>
      <c r="M261" s="136">
        <v>0</v>
      </c>
      <c r="N261" s="136">
        <v>0</v>
      </c>
      <c r="O261" s="136">
        <v>0</v>
      </c>
      <c r="P261" s="136">
        <v>0</v>
      </c>
      <c r="Q261" s="136">
        <v>1</v>
      </c>
      <c r="R261" s="136">
        <v>0</v>
      </c>
      <c r="S261" s="136">
        <v>49</v>
      </c>
      <c r="T261" s="136">
        <v>0</v>
      </c>
      <c r="U261" s="136">
        <v>0</v>
      </c>
      <c r="V261" s="136">
        <v>0</v>
      </c>
      <c r="W261" s="136">
        <v>0</v>
      </c>
      <c r="X261" s="136">
        <v>0</v>
      </c>
      <c r="Y261" s="136">
        <v>0</v>
      </c>
      <c r="Z261" s="136">
        <v>0</v>
      </c>
      <c r="AA261" s="136">
        <v>0</v>
      </c>
      <c r="AB261" s="136">
        <v>0</v>
      </c>
      <c r="AC261" s="136">
        <v>13</v>
      </c>
      <c r="AD261" s="136">
        <v>0</v>
      </c>
      <c r="AE261" s="136">
        <v>0</v>
      </c>
      <c r="AF261" s="136">
        <v>0</v>
      </c>
      <c r="AG261" s="136">
        <v>18</v>
      </c>
      <c r="AH261" s="136">
        <v>0</v>
      </c>
      <c r="AI261" s="136">
        <v>0</v>
      </c>
      <c r="AJ261" s="136">
        <v>0</v>
      </c>
      <c r="AK261" s="136">
        <v>0</v>
      </c>
      <c r="AL261" s="136">
        <v>1</v>
      </c>
      <c r="AM261" s="136">
        <v>0</v>
      </c>
      <c r="AN261" s="136">
        <v>0</v>
      </c>
      <c r="AO261" s="136">
        <v>0</v>
      </c>
      <c r="AP261" s="136">
        <v>7</v>
      </c>
    </row>
    <row r="262" spans="1:42" ht="15.6" x14ac:dyDescent="0.3">
      <c r="A262" s="161" t="s">
        <v>764</v>
      </c>
      <c r="B262" s="160">
        <v>0</v>
      </c>
      <c r="C262" s="136">
        <v>0</v>
      </c>
      <c r="D262" s="136">
        <v>0</v>
      </c>
      <c r="E262" s="136">
        <v>0</v>
      </c>
      <c r="F262" s="136">
        <v>0</v>
      </c>
      <c r="G262" s="136">
        <v>0</v>
      </c>
      <c r="H262" s="136">
        <v>0</v>
      </c>
      <c r="I262" s="136">
        <v>0</v>
      </c>
      <c r="J262" s="136">
        <v>0</v>
      </c>
      <c r="K262" s="136">
        <v>0</v>
      </c>
      <c r="L262" s="136">
        <v>0</v>
      </c>
      <c r="M262" s="136">
        <v>0</v>
      </c>
      <c r="N262" s="136">
        <v>0</v>
      </c>
      <c r="O262" s="136">
        <v>0</v>
      </c>
      <c r="P262" s="136">
        <v>0</v>
      </c>
      <c r="Q262" s="136">
        <v>0</v>
      </c>
      <c r="R262" s="136">
        <v>0</v>
      </c>
      <c r="S262" s="136">
        <v>0</v>
      </c>
      <c r="T262" s="136">
        <v>0</v>
      </c>
      <c r="U262" s="136">
        <v>0</v>
      </c>
      <c r="V262" s="136">
        <v>0</v>
      </c>
      <c r="W262" s="136">
        <v>0</v>
      </c>
      <c r="X262" s="136">
        <v>0</v>
      </c>
      <c r="Y262" s="136">
        <v>0</v>
      </c>
      <c r="Z262" s="136">
        <v>0</v>
      </c>
      <c r="AA262" s="136">
        <v>0</v>
      </c>
      <c r="AB262" s="136">
        <v>0</v>
      </c>
      <c r="AC262" s="136">
        <v>0</v>
      </c>
      <c r="AD262" s="136">
        <v>0</v>
      </c>
      <c r="AE262" s="136">
        <v>0</v>
      </c>
      <c r="AF262" s="136">
        <v>0</v>
      </c>
      <c r="AG262" s="136">
        <v>0</v>
      </c>
      <c r="AH262" s="136">
        <v>0</v>
      </c>
      <c r="AI262" s="136">
        <v>0</v>
      </c>
      <c r="AJ262" s="136">
        <v>0</v>
      </c>
      <c r="AK262" s="136">
        <v>0</v>
      </c>
      <c r="AL262" s="136">
        <v>0</v>
      </c>
      <c r="AM262" s="136">
        <v>0</v>
      </c>
      <c r="AN262" s="136">
        <v>0</v>
      </c>
      <c r="AO262" s="136">
        <v>0</v>
      </c>
      <c r="AP262" s="136">
        <v>0</v>
      </c>
    </row>
    <row r="263" spans="1:42" ht="15.6" x14ac:dyDescent="0.3">
      <c r="A263" s="161" t="s">
        <v>518</v>
      </c>
      <c r="B263" s="160">
        <v>3</v>
      </c>
      <c r="C263" s="136">
        <v>0</v>
      </c>
      <c r="D263" s="136">
        <v>0</v>
      </c>
      <c r="E263" s="136">
        <v>0</v>
      </c>
      <c r="F263" s="136">
        <v>0</v>
      </c>
      <c r="G263" s="136">
        <v>0</v>
      </c>
      <c r="H263" s="136">
        <v>0</v>
      </c>
      <c r="I263" s="136">
        <v>0</v>
      </c>
      <c r="J263" s="136">
        <v>0</v>
      </c>
      <c r="K263" s="136">
        <v>0</v>
      </c>
      <c r="L263" s="136">
        <v>0</v>
      </c>
      <c r="M263" s="136">
        <v>0</v>
      </c>
      <c r="N263" s="136">
        <v>0</v>
      </c>
      <c r="O263" s="136">
        <v>0</v>
      </c>
      <c r="P263" s="136">
        <v>0</v>
      </c>
      <c r="Q263" s="136">
        <v>0</v>
      </c>
      <c r="R263" s="136">
        <v>0</v>
      </c>
      <c r="S263" s="136">
        <v>3</v>
      </c>
      <c r="T263" s="136">
        <v>0</v>
      </c>
      <c r="U263" s="136">
        <v>0</v>
      </c>
      <c r="V263" s="136">
        <v>0</v>
      </c>
      <c r="W263" s="136">
        <v>0</v>
      </c>
      <c r="X263" s="136">
        <v>0</v>
      </c>
      <c r="Y263" s="136">
        <v>0</v>
      </c>
      <c r="Z263" s="136">
        <v>0</v>
      </c>
      <c r="AA263" s="136">
        <v>0</v>
      </c>
      <c r="AB263" s="136">
        <v>0</v>
      </c>
      <c r="AC263" s="136">
        <v>0</v>
      </c>
      <c r="AD263" s="136">
        <v>0</v>
      </c>
      <c r="AE263" s="136">
        <v>0</v>
      </c>
      <c r="AF263" s="136">
        <v>0</v>
      </c>
      <c r="AG263" s="136">
        <v>0</v>
      </c>
      <c r="AH263" s="136">
        <v>0</v>
      </c>
      <c r="AI263" s="136">
        <v>0</v>
      </c>
      <c r="AJ263" s="136">
        <v>0</v>
      </c>
      <c r="AK263" s="136">
        <v>0</v>
      </c>
      <c r="AL263" s="136">
        <v>0</v>
      </c>
      <c r="AM263" s="136">
        <v>0</v>
      </c>
      <c r="AN263" s="136">
        <v>0</v>
      </c>
      <c r="AO263" s="136">
        <v>0</v>
      </c>
      <c r="AP263" s="136">
        <v>0</v>
      </c>
    </row>
    <row r="264" spans="1:42" ht="15.6" x14ac:dyDescent="0.3">
      <c r="A264" s="161" t="s">
        <v>765</v>
      </c>
      <c r="B264" s="160">
        <v>0</v>
      </c>
      <c r="C264" s="136">
        <v>0</v>
      </c>
      <c r="D264" s="136">
        <v>0</v>
      </c>
      <c r="E264" s="136">
        <v>0</v>
      </c>
      <c r="F264" s="136">
        <v>0</v>
      </c>
      <c r="G264" s="136">
        <v>0</v>
      </c>
      <c r="H264" s="136">
        <v>0</v>
      </c>
      <c r="I264" s="136">
        <v>0</v>
      </c>
      <c r="J264" s="136">
        <v>0</v>
      </c>
      <c r="K264" s="136">
        <v>0</v>
      </c>
      <c r="L264" s="136">
        <v>0</v>
      </c>
      <c r="M264" s="136">
        <v>0</v>
      </c>
      <c r="N264" s="136">
        <v>0</v>
      </c>
      <c r="O264" s="136">
        <v>0</v>
      </c>
      <c r="P264" s="136">
        <v>0</v>
      </c>
      <c r="Q264" s="136">
        <v>0</v>
      </c>
      <c r="R264" s="136">
        <v>0</v>
      </c>
      <c r="S264" s="136">
        <v>0</v>
      </c>
      <c r="T264" s="136">
        <v>0</v>
      </c>
      <c r="U264" s="136">
        <v>0</v>
      </c>
      <c r="V264" s="136">
        <v>0</v>
      </c>
      <c r="W264" s="136">
        <v>0</v>
      </c>
      <c r="X264" s="136">
        <v>0</v>
      </c>
      <c r="Y264" s="136">
        <v>0</v>
      </c>
      <c r="Z264" s="136">
        <v>0</v>
      </c>
      <c r="AA264" s="136">
        <v>0</v>
      </c>
      <c r="AB264" s="136">
        <v>0</v>
      </c>
      <c r="AC264" s="136">
        <v>0</v>
      </c>
      <c r="AD264" s="136">
        <v>0</v>
      </c>
      <c r="AE264" s="136">
        <v>0</v>
      </c>
      <c r="AF264" s="136">
        <v>0</v>
      </c>
      <c r="AG264" s="136">
        <v>0</v>
      </c>
      <c r="AH264" s="136">
        <v>0</v>
      </c>
      <c r="AI264" s="136">
        <v>0</v>
      </c>
      <c r="AJ264" s="136">
        <v>0</v>
      </c>
      <c r="AK264" s="136">
        <v>0</v>
      </c>
      <c r="AL264" s="136">
        <v>0</v>
      </c>
      <c r="AM264" s="136">
        <v>0</v>
      </c>
      <c r="AN264" s="136">
        <v>0</v>
      </c>
      <c r="AO264" s="136">
        <v>0</v>
      </c>
      <c r="AP264" s="136">
        <v>0</v>
      </c>
    </row>
    <row r="265" spans="1:42" ht="15.6" x14ac:dyDescent="0.3">
      <c r="A265" s="161" t="s">
        <v>766</v>
      </c>
      <c r="B265" s="160">
        <v>0</v>
      </c>
      <c r="C265" s="136">
        <v>0</v>
      </c>
      <c r="D265" s="136">
        <v>0</v>
      </c>
      <c r="E265" s="136">
        <v>0</v>
      </c>
      <c r="F265" s="136">
        <v>0</v>
      </c>
      <c r="G265" s="136">
        <v>0</v>
      </c>
      <c r="H265" s="136">
        <v>0</v>
      </c>
      <c r="I265" s="136">
        <v>0</v>
      </c>
      <c r="J265" s="136">
        <v>0</v>
      </c>
      <c r="K265" s="136">
        <v>0</v>
      </c>
      <c r="L265" s="136">
        <v>0</v>
      </c>
      <c r="M265" s="136">
        <v>0</v>
      </c>
      <c r="N265" s="136">
        <v>0</v>
      </c>
      <c r="O265" s="136">
        <v>0</v>
      </c>
      <c r="P265" s="136">
        <v>0</v>
      </c>
      <c r="Q265" s="136">
        <v>0</v>
      </c>
      <c r="R265" s="136">
        <v>0</v>
      </c>
      <c r="S265" s="136">
        <v>0</v>
      </c>
      <c r="T265" s="136">
        <v>0</v>
      </c>
      <c r="U265" s="136">
        <v>0</v>
      </c>
      <c r="V265" s="136">
        <v>0</v>
      </c>
      <c r="W265" s="136">
        <v>0</v>
      </c>
      <c r="X265" s="136">
        <v>0</v>
      </c>
      <c r="Y265" s="136">
        <v>0</v>
      </c>
      <c r="Z265" s="136">
        <v>0</v>
      </c>
      <c r="AA265" s="136">
        <v>0</v>
      </c>
      <c r="AB265" s="136">
        <v>0</v>
      </c>
      <c r="AC265" s="136">
        <v>0</v>
      </c>
      <c r="AD265" s="136">
        <v>0</v>
      </c>
      <c r="AE265" s="136">
        <v>0</v>
      </c>
      <c r="AF265" s="136">
        <v>0</v>
      </c>
      <c r="AG265" s="136">
        <v>0</v>
      </c>
      <c r="AH265" s="136">
        <v>0</v>
      </c>
      <c r="AI265" s="136">
        <v>0</v>
      </c>
      <c r="AJ265" s="136">
        <v>0</v>
      </c>
      <c r="AK265" s="136">
        <v>0</v>
      </c>
      <c r="AL265" s="136">
        <v>0</v>
      </c>
      <c r="AM265" s="136">
        <v>0</v>
      </c>
      <c r="AN265" s="136">
        <v>0</v>
      </c>
      <c r="AO265" s="136">
        <v>0</v>
      </c>
      <c r="AP265" s="136">
        <v>0</v>
      </c>
    </row>
    <row r="266" spans="1:42" ht="15.6" x14ac:dyDescent="0.3">
      <c r="A266" s="161" t="s">
        <v>767</v>
      </c>
      <c r="B266" s="160">
        <v>0</v>
      </c>
      <c r="C266" s="136">
        <v>0</v>
      </c>
      <c r="D266" s="136">
        <v>0</v>
      </c>
      <c r="E266" s="136">
        <v>0</v>
      </c>
      <c r="F266" s="136">
        <v>0</v>
      </c>
      <c r="G266" s="136">
        <v>0</v>
      </c>
      <c r="H266" s="136">
        <v>0</v>
      </c>
      <c r="I266" s="136">
        <v>0</v>
      </c>
      <c r="J266" s="136">
        <v>0</v>
      </c>
      <c r="K266" s="136">
        <v>0</v>
      </c>
      <c r="L266" s="136">
        <v>0</v>
      </c>
      <c r="M266" s="136">
        <v>0</v>
      </c>
      <c r="N266" s="136">
        <v>0</v>
      </c>
      <c r="O266" s="136">
        <v>0</v>
      </c>
      <c r="P266" s="136">
        <v>0</v>
      </c>
      <c r="Q266" s="136">
        <v>0</v>
      </c>
      <c r="R266" s="136">
        <v>0</v>
      </c>
      <c r="S266" s="136">
        <v>0</v>
      </c>
      <c r="T266" s="136">
        <v>0</v>
      </c>
      <c r="U266" s="136">
        <v>0</v>
      </c>
      <c r="V266" s="136">
        <v>0</v>
      </c>
      <c r="W266" s="136">
        <v>0</v>
      </c>
      <c r="X266" s="136">
        <v>0</v>
      </c>
      <c r="Y266" s="136">
        <v>0</v>
      </c>
      <c r="Z266" s="136">
        <v>0</v>
      </c>
      <c r="AA266" s="136">
        <v>0</v>
      </c>
      <c r="AB266" s="136">
        <v>0</v>
      </c>
      <c r="AC266" s="136">
        <v>0</v>
      </c>
      <c r="AD266" s="136">
        <v>0</v>
      </c>
      <c r="AE266" s="136">
        <v>0</v>
      </c>
      <c r="AF266" s="136">
        <v>0</v>
      </c>
      <c r="AG266" s="136">
        <v>0</v>
      </c>
      <c r="AH266" s="136">
        <v>0</v>
      </c>
      <c r="AI266" s="136">
        <v>0</v>
      </c>
      <c r="AJ266" s="136">
        <v>0</v>
      </c>
      <c r="AK266" s="136">
        <v>0</v>
      </c>
      <c r="AL266" s="136">
        <v>0</v>
      </c>
      <c r="AM266" s="136">
        <v>0</v>
      </c>
      <c r="AN266" s="136">
        <v>0</v>
      </c>
      <c r="AO266" s="136">
        <v>0</v>
      </c>
      <c r="AP266" s="136">
        <v>0</v>
      </c>
    </row>
    <row r="267" spans="1:42" ht="15.6" x14ac:dyDescent="0.3">
      <c r="A267" s="161" t="s">
        <v>768</v>
      </c>
      <c r="B267" s="160">
        <v>0</v>
      </c>
      <c r="C267" s="136">
        <v>0</v>
      </c>
      <c r="D267" s="136">
        <v>0</v>
      </c>
      <c r="E267" s="136">
        <v>0</v>
      </c>
      <c r="F267" s="136">
        <v>0</v>
      </c>
      <c r="G267" s="136">
        <v>0</v>
      </c>
      <c r="H267" s="136">
        <v>0</v>
      </c>
      <c r="I267" s="136">
        <v>0</v>
      </c>
      <c r="J267" s="136">
        <v>0</v>
      </c>
      <c r="K267" s="136">
        <v>0</v>
      </c>
      <c r="L267" s="136">
        <v>0</v>
      </c>
      <c r="M267" s="136">
        <v>0</v>
      </c>
      <c r="N267" s="136">
        <v>0</v>
      </c>
      <c r="O267" s="136">
        <v>0</v>
      </c>
      <c r="P267" s="136">
        <v>0</v>
      </c>
      <c r="Q267" s="136">
        <v>0</v>
      </c>
      <c r="R267" s="136">
        <v>0</v>
      </c>
      <c r="S267" s="136">
        <v>0</v>
      </c>
      <c r="T267" s="136">
        <v>0</v>
      </c>
      <c r="U267" s="136">
        <v>0</v>
      </c>
      <c r="V267" s="136">
        <v>0</v>
      </c>
      <c r="W267" s="136">
        <v>0</v>
      </c>
      <c r="X267" s="136">
        <v>0</v>
      </c>
      <c r="Y267" s="136">
        <v>0</v>
      </c>
      <c r="Z267" s="136">
        <v>0</v>
      </c>
      <c r="AA267" s="136">
        <v>0</v>
      </c>
      <c r="AB267" s="136">
        <v>0</v>
      </c>
      <c r="AC267" s="136">
        <v>0</v>
      </c>
      <c r="AD267" s="136">
        <v>0</v>
      </c>
      <c r="AE267" s="136">
        <v>0</v>
      </c>
      <c r="AF267" s="136">
        <v>0</v>
      </c>
      <c r="AG267" s="136">
        <v>0</v>
      </c>
      <c r="AH267" s="136">
        <v>0</v>
      </c>
      <c r="AI267" s="136">
        <v>0</v>
      </c>
      <c r="AJ267" s="136">
        <v>0</v>
      </c>
      <c r="AK267" s="136">
        <v>0</v>
      </c>
      <c r="AL267" s="136">
        <v>0</v>
      </c>
      <c r="AM267" s="136">
        <v>0</v>
      </c>
      <c r="AN267" s="136">
        <v>0</v>
      </c>
      <c r="AO267" s="136">
        <v>0</v>
      </c>
      <c r="AP267" s="136">
        <v>0</v>
      </c>
    </row>
    <row r="268" spans="1:42" ht="15.6" x14ac:dyDescent="0.3">
      <c r="A268" s="161" t="s">
        <v>769</v>
      </c>
      <c r="B268" s="160">
        <v>0</v>
      </c>
      <c r="C268" s="136">
        <v>0</v>
      </c>
      <c r="D268" s="136">
        <v>0</v>
      </c>
      <c r="E268" s="136">
        <v>0</v>
      </c>
      <c r="F268" s="136">
        <v>0</v>
      </c>
      <c r="G268" s="136">
        <v>0</v>
      </c>
      <c r="H268" s="136">
        <v>0</v>
      </c>
      <c r="I268" s="136">
        <v>0</v>
      </c>
      <c r="J268" s="136">
        <v>0</v>
      </c>
      <c r="K268" s="136">
        <v>0</v>
      </c>
      <c r="L268" s="136">
        <v>0</v>
      </c>
      <c r="M268" s="136">
        <v>0</v>
      </c>
      <c r="N268" s="136">
        <v>0</v>
      </c>
      <c r="O268" s="136">
        <v>0</v>
      </c>
      <c r="P268" s="136">
        <v>0</v>
      </c>
      <c r="Q268" s="136">
        <v>0</v>
      </c>
      <c r="R268" s="136">
        <v>0</v>
      </c>
      <c r="S268" s="136">
        <v>0</v>
      </c>
      <c r="T268" s="136">
        <v>0</v>
      </c>
      <c r="U268" s="136">
        <v>0</v>
      </c>
      <c r="V268" s="136">
        <v>0</v>
      </c>
      <c r="W268" s="136">
        <v>0</v>
      </c>
      <c r="X268" s="136">
        <v>0</v>
      </c>
      <c r="Y268" s="136">
        <v>0</v>
      </c>
      <c r="Z268" s="136">
        <v>0</v>
      </c>
      <c r="AA268" s="136">
        <v>0</v>
      </c>
      <c r="AB268" s="136">
        <v>0</v>
      </c>
      <c r="AC268" s="136">
        <v>0</v>
      </c>
      <c r="AD268" s="136">
        <v>0</v>
      </c>
      <c r="AE268" s="136">
        <v>0</v>
      </c>
      <c r="AF268" s="136">
        <v>0</v>
      </c>
      <c r="AG268" s="136">
        <v>0</v>
      </c>
      <c r="AH268" s="136">
        <v>0</v>
      </c>
      <c r="AI268" s="136">
        <v>0</v>
      </c>
      <c r="AJ268" s="136">
        <v>0</v>
      </c>
      <c r="AK268" s="136">
        <v>0</v>
      </c>
      <c r="AL268" s="136">
        <v>0</v>
      </c>
      <c r="AM268" s="136">
        <v>0</v>
      </c>
      <c r="AN268" s="136">
        <v>0</v>
      </c>
      <c r="AO268" s="136">
        <v>0</v>
      </c>
      <c r="AP268" s="136">
        <v>0</v>
      </c>
    </row>
    <row r="269" spans="1:42" ht="15.6" x14ac:dyDescent="0.3">
      <c r="A269" s="161" t="s">
        <v>770</v>
      </c>
      <c r="B269" s="160">
        <v>0</v>
      </c>
      <c r="C269" s="136">
        <v>0</v>
      </c>
      <c r="D269" s="136">
        <v>0</v>
      </c>
      <c r="E269" s="136">
        <v>0</v>
      </c>
      <c r="F269" s="136">
        <v>0</v>
      </c>
      <c r="G269" s="136">
        <v>0</v>
      </c>
      <c r="H269" s="136">
        <v>0</v>
      </c>
      <c r="I269" s="136">
        <v>0</v>
      </c>
      <c r="J269" s="136">
        <v>0</v>
      </c>
      <c r="K269" s="136">
        <v>0</v>
      </c>
      <c r="L269" s="136">
        <v>0</v>
      </c>
      <c r="M269" s="136">
        <v>0</v>
      </c>
      <c r="N269" s="136">
        <v>0</v>
      </c>
      <c r="O269" s="136">
        <v>0</v>
      </c>
      <c r="P269" s="136">
        <v>0</v>
      </c>
      <c r="Q269" s="136">
        <v>0</v>
      </c>
      <c r="R269" s="136">
        <v>0</v>
      </c>
      <c r="S269" s="136">
        <v>0</v>
      </c>
      <c r="T269" s="136">
        <v>0</v>
      </c>
      <c r="U269" s="136">
        <v>0</v>
      </c>
      <c r="V269" s="136">
        <v>0</v>
      </c>
      <c r="W269" s="136">
        <v>0</v>
      </c>
      <c r="X269" s="136">
        <v>0</v>
      </c>
      <c r="Y269" s="136">
        <v>0</v>
      </c>
      <c r="Z269" s="136">
        <v>0</v>
      </c>
      <c r="AA269" s="136">
        <v>0</v>
      </c>
      <c r="AB269" s="136">
        <v>0</v>
      </c>
      <c r="AC269" s="136">
        <v>0</v>
      </c>
      <c r="AD269" s="136">
        <v>0</v>
      </c>
      <c r="AE269" s="136">
        <v>0</v>
      </c>
      <c r="AF269" s="136">
        <v>0</v>
      </c>
      <c r="AG269" s="136">
        <v>0</v>
      </c>
      <c r="AH269" s="136">
        <v>0</v>
      </c>
      <c r="AI269" s="136">
        <v>0</v>
      </c>
      <c r="AJ269" s="136">
        <v>0</v>
      </c>
      <c r="AK269" s="136">
        <v>0</v>
      </c>
      <c r="AL269" s="136">
        <v>0</v>
      </c>
      <c r="AM269" s="136">
        <v>0</v>
      </c>
      <c r="AN269" s="136">
        <v>0</v>
      </c>
      <c r="AO269" s="136">
        <v>0</v>
      </c>
      <c r="AP269" s="136">
        <v>0</v>
      </c>
    </row>
    <row r="270" spans="1:42" ht="15.6" x14ac:dyDescent="0.3">
      <c r="A270" s="161" t="s">
        <v>771</v>
      </c>
      <c r="B270" s="160">
        <v>0</v>
      </c>
      <c r="C270" s="136">
        <v>0</v>
      </c>
      <c r="D270" s="136">
        <v>0</v>
      </c>
      <c r="E270" s="136">
        <v>0</v>
      </c>
      <c r="F270" s="136">
        <v>0</v>
      </c>
      <c r="G270" s="136">
        <v>0</v>
      </c>
      <c r="H270" s="136">
        <v>0</v>
      </c>
      <c r="I270" s="136">
        <v>0</v>
      </c>
      <c r="J270" s="136">
        <v>0</v>
      </c>
      <c r="K270" s="136">
        <v>0</v>
      </c>
      <c r="L270" s="136">
        <v>0</v>
      </c>
      <c r="M270" s="136">
        <v>0</v>
      </c>
      <c r="N270" s="136">
        <v>0</v>
      </c>
      <c r="O270" s="136">
        <v>0</v>
      </c>
      <c r="P270" s="136">
        <v>0</v>
      </c>
      <c r="Q270" s="136">
        <v>0</v>
      </c>
      <c r="R270" s="136">
        <v>0</v>
      </c>
      <c r="S270" s="136">
        <v>0</v>
      </c>
      <c r="T270" s="136">
        <v>0</v>
      </c>
      <c r="U270" s="136">
        <v>0</v>
      </c>
      <c r="V270" s="136">
        <v>0</v>
      </c>
      <c r="W270" s="136">
        <v>0</v>
      </c>
      <c r="X270" s="136">
        <v>0</v>
      </c>
      <c r="Y270" s="136">
        <v>0</v>
      </c>
      <c r="Z270" s="136">
        <v>0</v>
      </c>
      <c r="AA270" s="136">
        <v>0</v>
      </c>
      <c r="AB270" s="136">
        <v>0</v>
      </c>
      <c r="AC270" s="136">
        <v>0</v>
      </c>
      <c r="AD270" s="136">
        <v>0</v>
      </c>
      <c r="AE270" s="136">
        <v>0</v>
      </c>
      <c r="AF270" s="136">
        <v>0</v>
      </c>
      <c r="AG270" s="136">
        <v>0</v>
      </c>
      <c r="AH270" s="136">
        <v>0</v>
      </c>
      <c r="AI270" s="136">
        <v>0</v>
      </c>
      <c r="AJ270" s="136">
        <v>0</v>
      </c>
      <c r="AK270" s="136">
        <v>0</v>
      </c>
      <c r="AL270" s="136">
        <v>0</v>
      </c>
      <c r="AM270" s="136">
        <v>0</v>
      </c>
      <c r="AN270" s="136">
        <v>0</v>
      </c>
      <c r="AO270" s="136">
        <v>0</v>
      </c>
      <c r="AP270" s="136">
        <v>0</v>
      </c>
    </row>
    <row r="271" spans="1:42" ht="15.6" x14ac:dyDescent="0.3">
      <c r="A271" s="161" t="s">
        <v>567</v>
      </c>
      <c r="B271" s="160">
        <v>0</v>
      </c>
      <c r="C271" s="136">
        <v>0</v>
      </c>
      <c r="D271" s="136">
        <v>0</v>
      </c>
      <c r="E271" s="136">
        <v>0</v>
      </c>
      <c r="F271" s="136">
        <v>0</v>
      </c>
      <c r="G271" s="136">
        <v>0</v>
      </c>
      <c r="H271" s="136">
        <v>0</v>
      </c>
      <c r="I271" s="136">
        <v>0</v>
      </c>
      <c r="J271" s="136">
        <v>0</v>
      </c>
      <c r="K271" s="136">
        <v>0</v>
      </c>
      <c r="L271" s="136">
        <v>0</v>
      </c>
      <c r="M271" s="136">
        <v>0</v>
      </c>
      <c r="N271" s="136">
        <v>0</v>
      </c>
      <c r="O271" s="136">
        <v>0</v>
      </c>
      <c r="P271" s="136">
        <v>0</v>
      </c>
      <c r="Q271" s="136">
        <v>0</v>
      </c>
      <c r="R271" s="136">
        <v>0</v>
      </c>
      <c r="S271" s="136">
        <v>0</v>
      </c>
      <c r="T271" s="136">
        <v>0</v>
      </c>
      <c r="U271" s="136">
        <v>0</v>
      </c>
      <c r="V271" s="136">
        <v>0</v>
      </c>
      <c r="W271" s="136">
        <v>0</v>
      </c>
      <c r="X271" s="136">
        <v>0</v>
      </c>
      <c r="Y271" s="136">
        <v>0</v>
      </c>
      <c r="Z271" s="136">
        <v>0</v>
      </c>
      <c r="AA271" s="136">
        <v>0</v>
      </c>
      <c r="AB271" s="136">
        <v>0</v>
      </c>
      <c r="AC271" s="136">
        <v>0</v>
      </c>
      <c r="AD271" s="136">
        <v>0</v>
      </c>
      <c r="AE271" s="136">
        <v>0</v>
      </c>
      <c r="AF271" s="136">
        <v>0</v>
      </c>
      <c r="AG271" s="136">
        <v>0</v>
      </c>
      <c r="AH271" s="136">
        <v>0</v>
      </c>
      <c r="AI271" s="136">
        <v>0</v>
      </c>
      <c r="AJ271" s="136">
        <v>0</v>
      </c>
      <c r="AK271" s="136">
        <v>0</v>
      </c>
      <c r="AL271" s="136">
        <v>0</v>
      </c>
      <c r="AM271" s="136">
        <v>0</v>
      </c>
      <c r="AN271" s="136">
        <v>0</v>
      </c>
      <c r="AO271" s="136">
        <v>0</v>
      </c>
      <c r="AP271" s="136">
        <v>0</v>
      </c>
    </row>
    <row r="272" spans="1:42" ht="15.6" x14ac:dyDescent="0.3">
      <c r="A272" s="161" t="s">
        <v>772</v>
      </c>
      <c r="B272" s="160">
        <v>1</v>
      </c>
      <c r="C272" s="136">
        <v>0</v>
      </c>
      <c r="D272" s="136">
        <v>0</v>
      </c>
      <c r="E272" s="136">
        <v>0</v>
      </c>
      <c r="F272" s="136">
        <v>0</v>
      </c>
      <c r="G272" s="136">
        <v>0</v>
      </c>
      <c r="H272" s="136">
        <v>0</v>
      </c>
      <c r="I272" s="136">
        <v>0</v>
      </c>
      <c r="J272" s="136">
        <v>0</v>
      </c>
      <c r="K272" s="136">
        <v>0</v>
      </c>
      <c r="L272" s="136">
        <v>0</v>
      </c>
      <c r="M272" s="136">
        <v>0</v>
      </c>
      <c r="N272" s="136">
        <v>0</v>
      </c>
      <c r="O272" s="136">
        <v>0</v>
      </c>
      <c r="P272" s="136">
        <v>0</v>
      </c>
      <c r="Q272" s="136">
        <v>0</v>
      </c>
      <c r="R272" s="136">
        <v>0</v>
      </c>
      <c r="S272" s="136">
        <v>1</v>
      </c>
      <c r="T272" s="136">
        <v>0</v>
      </c>
      <c r="U272" s="136">
        <v>0</v>
      </c>
      <c r="V272" s="136">
        <v>0</v>
      </c>
      <c r="W272" s="136">
        <v>0</v>
      </c>
      <c r="X272" s="136">
        <v>0</v>
      </c>
      <c r="Y272" s="136">
        <v>0</v>
      </c>
      <c r="Z272" s="136">
        <v>0</v>
      </c>
      <c r="AA272" s="136">
        <v>0</v>
      </c>
      <c r="AB272" s="136">
        <v>0</v>
      </c>
      <c r="AC272" s="136">
        <v>0</v>
      </c>
      <c r="AD272" s="136">
        <v>0</v>
      </c>
      <c r="AE272" s="136">
        <v>0</v>
      </c>
      <c r="AF272" s="136">
        <v>0</v>
      </c>
      <c r="AG272" s="136">
        <v>0</v>
      </c>
      <c r="AH272" s="136">
        <v>0</v>
      </c>
      <c r="AI272" s="136">
        <v>0</v>
      </c>
      <c r="AJ272" s="136">
        <v>0</v>
      </c>
      <c r="AK272" s="136">
        <v>0</v>
      </c>
      <c r="AL272" s="136">
        <v>0</v>
      </c>
      <c r="AM272" s="136">
        <v>0</v>
      </c>
      <c r="AN272" s="136">
        <v>0</v>
      </c>
      <c r="AO272" s="136">
        <v>0</v>
      </c>
      <c r="AP272" s="136">
        <v>0</v>
      </c>
    </row>
    <row r="273" spans="1:42" ht="15.6" x14ac:dyDescent="0.3">
      <c r="A273" s="161" t="s">
        <v>773</v>
      </c>
      <c r="B273" s="160">
        <v>0</v>
      </c>
      <c r="C273" s="136">
        <v>0</v>
      </c>
      <c r="D273" s="136">
        <v>0</v>
      </c>
      <c r="E273" s="136">
        <v>0</v>
      </c>
      <c r="F273" s="136">
        <v>0</v>
      </c>
      <c r="G273" s="136">
        <v>0</v>
      </c>
      <c r="H273" s="136">
        <v>0</v>
      </c>
      <c r="I273" s="136">
        <v>0</v>
      </c>
      <c r="J273" s="136">
        <v>0</v>
      </c>
      <c r="K273" s="136">
        <v>0</v>
      </c>
      <c r="L273" s="136">
        <v>0</v>
      </c>
      <c r="M273" s="136">
        <v>0</v>
      </c>
      <c r="N273" s="136">
        <v>0</v>
      </c>
      <c r="O273" s="136">
        <v>0</v>
      </c>
      <c r="P273" s="136">
        <v>0</v>
      </c>
      <c r="Q273" s="136">
        <v>0</v>
      </c>
      <c r="R273" s="136">
        <v>0</v>
      </c>
      <c r="S273" s="136">
        <v>0</v>
      </c>
      <c r="T273" s="136">
        <v>0</v>
      </c>
      <c r="U273" s="136">
        <v>0</v>
      </c>
      <c r="V273" s="136">
        <v>0</v>
      </c>
      <c r="W273" s="136">
        <v>0</v>
      </c>
      <c r="X273" s="136">
        <v>0</v>
      </c>
      <c r="Y273" s="136">
        <v>0</v>
      </c>
      <c r="Z273" s="136">
        <v>0</v>
      </c>
      <c r="AA273" s="136">
        <v>0</v>
      </c>
      <c r="AB273" s="136">
        <v>0</v>
      </c>
      <c r="AC273" s="136">
        <v>0</v>
      </c>
      <c r="AD273" s="136">
        <v>0</v>
      </c>
      <c r="AE273" s="136">
        <v>0</v>
      </c>
      <c r="AF273" s="136">
        <v>0</v>
      </c>
      <c r="AG273" s="136">
        <v>0</v>
      </c>
      <c r="AH273" s="136">
        <v>0</v>
      </c>
      <c r="AI273" s="136">
        <v>0</v>
      </c>
      <c r="AJ273" s="136">
        <v>0</v>
      </c>
      <c r="AK273" s="136">
        <v>0</v>
      </c>
      <c r="AL273" s="136">
        <v>0</v>
      </c>
      <c r="AM273" s="136">
        <v>0</v>
      </c>
      <c r="AN273" s="136">
        <v>0</v>
      </c>
      <c r="AO273" s="136">
        <v>0</v>
      </c>
      <c r="AP273" s="136">
        <v>0</v>
      </c>
    </row>
    <row r="274" spans="1:42" ht="15.6" x14ac:dyDescent="0.3">
      <c r="A274" s="161" t="s">
        <v>504</v>
      </c>
      <c r="B274" s="160">
        <v>1</v>
      </c>
      <c r="C274" s="136">
        <v>0</v>
      </c>
      <c r="D274" s="136">
        <v>0</v>
      </c>
      <c r="E274" s="136">
        <v>0</v>
      </c>
      <c r="F274" s="136">
        <v>0</v>
      </c>
      <c r="G274" s="136">
        <v>0</v>
      </c>
      <c r="H274" s="136">
        <v>0</v>
      </c>
      <c r="I274" s="136">
        <v>0</v>
      </c>
      <c r="J274" s="136">
        <v>0</v>
      </c>
      <c r="K274" s="136">
        <v>0</v>
      </c>
      <c r="L274" s="136">
        <v>0</v>
      </c>
      <c r="M274" s="136">
        <v>0</v>
      </c>
      <c r="N274" s="136">
        <v>0</v>
      </c>
      <c r="O274" s="136">
        <v>0</v>
      </c>
      <c r="P274" s="136">
        <v>0</v>
      </c>
      <c r="Q274" s="136">
        <v>0</v>
      </c>
      <c r="R274" s="136">
        <v>0</v>
      </c>
      <c r="S274" s="136">
        <v>0</v>
      </c>
      <c r="T274" s="136">
        <v>1</v>
      </c>
      <c r="U274" s="136">
        <v>0</v>
      </c>
      <c r="V274" s="136">
        <v>0</v>
      </c>
      <c r="W274" s="136">
        <v>0</v>
      </c>
      <c r="X274" s="136">
        <v>0</v>
      </c>
      <c r="Y274" s="136">
        <v>0</v>
      </c>
      <c r="Z274" s="136">
        <v>0</v>
      </c>
      <c r="AA274" s="136">
        <v>0</v>
      </c>
      <c r="AB274" s="136">
        <v>0</v>
      </c>
      <c r="AC274" s="136">
        <v>0</v>
      </c>
      <c r="AD274" s="136">
        <v>0</v>
      </c>
      <c r="AE274" s="136">
        <v>0</v>
      </c>
      <c r="AF274" s="136">
        <v>0</v>
      </c>
      <c r="AG274" s="136">
        <v>0</v>
      </c>
      <c r="AH274" s="136">
        <v>0</v>
      </c>
      <c r="AI274" s="136">
        <v>0</v>
      </c>
      <c r="AJ274" s="136">
        <v>0</v>
      </c>
      <c r="AK274" s="136">
        <v>0</v>
      </c>
      <c r="AL274" s="136">
        <v>0</v>
      </c>
      <c r="AM274" s="136">
        <v>0</v>
      </c>
      <c r="AN274" s="136">
        <v>0</v>
      </c>
      <c r="AO274" s="136">
        <v>0</v>
      </c>
      <c r="AP274" s="136">
        <v>0</v>
      </c>
    </row>
    <row r="275" spans="1:42" ht="15.6" x14ac:dyDescent="0.3">
      <c r="A275" s="161" t="s">
        <v>519</v>
      </c>
      <c r="B275" s="160">
        <v>0</v>
      </c>
      <c r="C275" s="136">
        <v>0</v>
      </c>
      <c r="D275" s="136">
        <v>0</v>
      </c>
      <c r="E275" s="136">
        <v>0</v>
      </c>
      <c r="F275" s="136">
        <v>0</v>
      </c>
      <c r="G275" s="136">
        <v>0</v>
      </c>
      <c r="H275" s="136">
        <v>0</v>
      </c>
      <c r="I275" s="136">
        <v>0</v>
      </c>
      <c r="J275" s="136">
        <v>0</v>
      </c>
      <c r="K275" s="136">
        <v>0</v>
      </c>
      <c r="L275" s="136">
        <v>0</v>
      </c>
      <c r="M275" s="136">
        <v>0</v>
      </c>
      <c r="N275" s="136">
        <v>0</v>
      </c>
      <c r="O275" s="136">
        <v>0</v>
      </c>
      <c r="P275" s="136">
        <v>0</v>
      </c>
      <c r="Q275" s="136">
        <v>0</v>
      </c>
      <c r="R275" s="136">
        <v>0</v>
      </c>
      <c r="S275" s="136">
        <v>0</v>
      </c>
      <c r="T275" s="136">
        <v>0</v>
      </c>
      <c r="U275" s="136">
        <v>0</v>
      </c>
      <c r="V275" s="136">
        <v>0</v>
      </c>
      <c r="W275" s="136">
        <v>0</v>
      </c>
      <c r="X275" s="136">
        <v>0</v>
      </c>
      <c r="Y275" s="136">
        <v>0</v>
      </c>
      <c r="Z275" s="136">
        <v>0</v>
      </c>
      <c r="AA275" s="136">
        <v>0</v>
      </c>
      <c r="AB275" s="136">
        <v>0</v>
      </c>
      <c r="AC275" s="136">
        <v>0</v>
      </c>
      <c r="AD275" s="136">
        <v>0</v>
      </c>
      <c r="AE275" s="136">
        <v>0</v>
      </c>
      <c r="AF275" s="136">
        <v>0</v>
      </c>
      <c r="AG275" s="136">
        <v>0</v>
      </c>
      <c r="AH275" s="136">
        <v>0</v>
      </c>
      <c r="AI275" s="136">
        <v>0</v>
      </c>
      <c r="AJ275" s="136">
        <v>0</v>
      </c>
      <c r="AK275" s="136">
        <v>0</v>
      </c>
      <c r="AL275" s="136">
        <v>0</v>
      </c>
      <c r="AM275" s="136">
        <v>0</v>
      </c>
      <c r="AN275" s="136">
        <v>0</v>
      </c>
      <c r="AO275" s="136">
        <v>0</v>
      </c>
      <c r="AP275" s="136">
        <v>0</v>
      </c>
    </row>
    <row r="276" spans="1:42" ht="15.6" x14ac:dyDescent="0.3">
      <c r="A276" s="161" t="s">
        <v>774</v>
      </c>
      <c r="B276" s="160">
        <v>0</v>
      </c>
      <c r="C276" s="136">
        <v>0</v>
      </c>
      <c r="D276" s="136">
        <v>0</v>
      </c>
      <c r="E276" s="136">
        <v>0</v>
      </c>
      <c r="F276" s="136">
        <v>0</v>
      </c>
      <c r="G276" s="136">
        <v>0</v>
      </c>
      <c r="H276" s="136">
        <v>0</v>
      </c>
      <c r="I276" s="136">
        <v>0</v>
      </c>
      <c r="J276" s="136">
        <v>0</v>
      </c>
      <c r="K276" s="136">
        <v>0</v>
      </c>
      <c r="L276" s="136">
        <v>0</v>
      </c>
      <c r="M276" s="136">
        <v>0</v>
      </c>
      <c r="N276" s="136">
        <v>0</v>
      </c>
      <c r="O276" s="136">
        <v>0</v>
      </c>
      <c r="P276" s="136">
        <v>0</v>
      </c>
      <c r="Q276" s="136">
        <v>0</v>
      </c>
      <c r="R276" s="136">
        <v>0</v>
      </c>
      <c r="S276" s="136">
        <v>0</v>
      </c>
      <c r="T276" s="136">
        <v>0</v>
      </c>
      <c r="U276" s="136">
        <v>0</v>
      </c>
      <c r="V276" s="136">
        <v>0</v>
      </c>
      <c r="W276" s="136">
        <v>0</v>
      </c>
      <c r="X276" s="136">
        <v>0</v>
      </c>
      <c r="Y276" s="136">
        <v>0</v>
      </c>
      <c r="Z276" s="136">
        <v>0</v>
      </c>
      <c r="AA276" s="136">
        <v>0</v>
      </c>
      <c r="AB276" s="136">
        <v>0</v>
      </c>
      <c r="AC276" s="136">
        <v>0</v>
      </c>
      <c r="AD276" s="136">
        <v>0</v>
      </c>
      <c r="AE276" s="136">
        <v>0</v>
      </c>
      <c r="AF276" s="136">
        <v>0</v>
      </c>
      <c r="AG276" s="136">
        <v>0</v>
      </c>
      <c r="AH276" s="136">
        <v>0</v>
      </c>
      <c r="AI276" s="136">
        <v>0</v>
      </c>
      <c r="AJ276" s="136">
        <v>0</v>
      </c>
      <c r="AK276" s="136">
        <v>0</v>
      </c>
      <c r="AL276" s="136">
        <v>0</v>
      </c>
      <c r="AM276" s="136">
        <v>0</v>
      </c>
      <c r="AN276" s="136">
        <v>0</v>
      </c>
      <c r="AO276" s="136">
        <v>0</v>
      </c>
      <c r="AP276" s="136">
        <v>0</v>
      </c>
    </row>
    <row r="277" spans="1:42" ht="15.6" x14ac:dyDescent="0.3">
      <c r="A277" s="161" t="s">
        <v>502</v>
      </c>
      <c r="B277" s="160">
        <v>38</v>
      </c>
      <c r="C277" s="136">
        <v>0</v>
      </c>
      <c r="D277" s="136">
        <v>0</v>
      </c>
      <c r="E277" s="136">
        <v>0</v>
      </c>
      <c r="F277" s="136">
        <v>0</v>
      </c>
      <c r="G277" s="136">
        <v>0</v>
      </c>
      <c r="H277" s="136">
        <v>5</v>
      </c>
      <c r="I277" s="136">
        <v>0</v>
      </c>
      <c r="J277" s="136">
        <v>0</v>
      </c>
      <c r="K277" s="136">
        <v>0</v>
      </c>
      <c r="L277" s="136">
        <v>0</v>
      </c>
      <c r="M277" s="136">
        <v>0</v>
      </c>
      <c r="N277" s="136">
        <v>0</v>
      </c>
      <c r="O277" s="136">
        <v>0</v>
      </c>
      <c r="P277" s="136">
        <v>0</v>
      </c>
      <c r="Q277" s="136">
        <v>0</v>
      </c>
      <c r="R277" s="136">
        <v>0</v>
      </c>
      <c r="S277" s="136">
        <v>29</v>
      </c>
      <c r="T277" s="136">
        <v>0</v>
      </c>
      <c r="U277" s="136">
        <v>0</v>
      </c>
      <c r="V277" s="136">
        <v>0</v>
      </c>
      <c r="W277" s="136">
        <v>0</v>
      </c>
      <c r="X277" s="136">
        <v>0</v>
      </c>
      <c r="Y277" s="136">
        <v>0</v>
      </c>
      <c r="Z277" s="136">
        <v>0</v>
      </c>
      <c r="AA277" s="136">
        <v>0</v>
      </c>
      <c r="AB277" s="136">
        <v>0</v>
      </c>
      <c r="AC277" s="136">
        <v>0</v>
      </c>
      <c r="AD277" s="136">
        <v>0</v>
      </c>
      <c r="AE277" s="136">
        <v>0</v>
      </c>
      <c r="AF277" s="136">
        <v>0</v>
      </c>
      <c r="AG277" s="136">
        <v>3</v>
      </c>
      <c r="AH277" s="136">
        <v>0</v>
      </c>
      <c r="AI277" s="136">
        <v>0</v>
      </c>
      <c r="AJ277" s="136">
        <v>0</v>
      </c>
      <c r="AK277" s="136">
        <v>0</v>
      </c>
      <c r="AL277" s="136">
        <v>0</v>
      </c>
      <c r="AM277" s="136">
        <v>0</v>
      </c>
      <c r="AN277" s="136">
        <v>1</v>
      </c>
      <c r="AO277" s="136">
        <v>0</v>
      </c>
      <c r="AP277" s="136">
        <v>0</v>
      </c>
    </row>
    <row r="278" spans="1:42" ht="15.6" x14ac:dyDescent="0.3">
      <c r="A278" s="161" t="s">
        <v>775</v>
      </c>
      <c r="B278" s="160">
        <v>2</v>
      </c>
      <c r="C278" s="136">
        <v>0</v>
      </c>
      <c r="D278" s="136">
        <v>0</v>
      </c>
      <c r="E278" s="136">
        <v>0</v>
      </c>
      <c r="F278" s="136">
        <v>0</v>
      </c>
      <c r="G278" s="136">
        <v>0</v>
      </c>
      <c r="H278" s="136">
        <v>0</v>
      </c>
      <c r="I278" s="136">
        <v>0</v>
      </c>
      <c r="J278" s="136">
        <v>0</v>
      </c>
      <c r="K278" s="136">
        <v>0</v>
      </c>
      <c r="L278" s="136">
        <v>0</v>
      </c>
      <c r="M278" s="136">
        <v>0</v>
      </c>
      <c r="N278" s="136">
        <v>0</v>
      </c>
      <c r="O278" s="136">
        <v>0</v>
      </c>
      <c r="P278" s="136">
        <v>0</v>
      </c>
      <c r="Q278" s="136">
        <v>0</v>
      </c>
      <c r="R278" s="136">
        <v>0</v>
      </c>
      <c r="S278" s="136">
        <v>2</v>
      </c>
      <c r="T278" s="136">
        <v>0</v>
      </c>
      <c r="U278" s="136">
        <v>0</v>
      </c>
      <c r="V278" s="136">
        <v>0</v>
      </c>
      <c r="W278" s="136">
        <v>0</v>
      </c>
      <c r="X278" s="136">
        <v>0</v>
      </c>
      <c r="Y278" s="136">
        <v>0</v>
      </c>
      <c r="Z278" s="136">
        <v>0</v>
      </c>
      <c r="AA278" s="136">
        <v>0</v>
      </c>
      <c r="AB278" s="136">
        <v>0</v>
      </c>
      <c r="AC278" s="136">
        <v>0</v>
      </c>
      <c r="AD278" s="136">
        <v>0</v>
      </c>
      <c r="AE278" s="136">
        <v>0</v>
      </c>
      <c r="AF278" s="136">
        <v>0</v>
      </c>
      <c r="AG278" s="136">
        <v>0</v>
      </c>
      <c r="AH278" s="136">
        <v>0</v>
      </c>
      <c r="AI278" s="136">
        <v>0</v>
      </c>
      <c r="AJ278" s="136">
        <v>0</v>
      </c>
      <c r="AK278" s="136">
        <v>0</v>
      </c>
      <c r="AL278" s="136">
        <v>0</v>
      </c>
      <c r="AM278" s="136">
        <v>0</v>
      </c>
      <c r="AN278" s="136">
        <v>0</v>
      </c>
      <c r="AO278" s="136">
        <v>0</v>
      </c>
      <c r="AP278" s="136">
        <v>0</v>
      </c>
    </row>
    <row r="279" spans="1:42" ht="15.6" x14ac:dyDescent="0.3">
      <c r="A279" s="161" t="s">
        <v>570</v>
      </c>
      <c r="B279" s="160">
        <v>7</v>
      </c>
      <c r="C279" s="136">
        <v>0</v>
      </c>
      <c r="D279" s="136">
        <v>0</v>
      </c>
      <c r="E279" s="136">
        <v>0</v>
      </c>
      <c r="F279" s="136">
        <v>0</v>
      </c>
      <c r="G279" s="136">
        <v>0</v>
      </c>
      <c r="H279" s="136">
        <v>0</v>
      </c>
      <c r="I279" s="136">
        <v>0</v>
      </c>
      <c r="J279" s="136">
        <v>0</v>
      </c>
      <c r="K279" s="136">
        <v>0</v>
      </c>
      <c r="L279" s="136">
        <v>0</v>
      </c>
      <c r="M279" s="136">
        <v>0</v>
      </c>
      <c r="N279" s="136">
        <v>0</v>
      </c>
      <c r="O279" s="136">
        <v>0</v>
      </c>
      <c r="P279" s="136">
        <v>0</v>
      </c>
      <c r="Q279" s="136">
        <v>0</v>
      </c>
      <c r="R279" s="136">
        <v>0</v>
      </c>
      <c r="S279" s="136">
        <v>4</v>
      </c>
      <c r="T279" s="136">
        <v>0</v>
      </c>
      <c r="U279" s="136">
        <v>0</v>
      </c>
      <c r="V279" s="136">
        <v>0</v>
      </c>
      <c r="W279" s="136">
        <v>0</v>
      </c>
      <c r="X279" s="136">
        <v>0</v>
      </c>
      <c r="Y279" s="136">
        <v>0</v>
      </c>
      <c r="Z279" s="136">
        <v>0</v>
      </c>
      <c r="AA279" s="136">
        <v>0</v>
      </c>
      <c r="AB279" s="136">
        <v>0</v>
      </c>
      <c r="AC279" s="136">
        <v>0</v>
      </c>
      <c r="AD279" s="136">
        <v>0</v>
      </c>
      <c r="AE279" s="136">
        <v>0</v>
      </c>
      <c r="AF279" s="136">
        <v>0</v>
      </c>
      <c r="AG279" s="136">
        <v>0</v>
      </c>
      <c r="AH279" s="136">
        <v>2</v>
      </c>
      <c r="AI279" s="136">
        <v>0</v>
      </c>
      <c r="AJ279" s="136">
        <v>0</v>
      </c>
      <c r="AK279" s="136">
        <v>0</v>
      </c>
      <c r="AL279" s="136">
        <v>0</v>
      </c>
      <c r="AM279" s="136">
        <v>0</v>
      </c>
      <c r="AN279" s="136">
        <v>1</v>
      </c>
      <c r="AO279" s="136">
        <v>0</v>
      </c>
      <c r="AP279" s="136">
        <v>0</v>
      </c>
    </row>
    <row r="280" spans="1:42" ht="15.6" x14ac:dyDescent="0.3">
      <c r="A280" s="161" t="s">
        <v>594</v>
      </c>
      <c r="B280" s="160">
        <v>9</v>
      </c>
      <c r="C280" s="136">
        <v>0</v>
      </c>
      <c r="D280" s="136">
        <v>0</v>
      </c>
      <c r="E280" s="136">
        <v>0</v>
      </c>
      <c r="F280" s="136">
        <v>0</v>
      </c>
      <c r="G280" s="136">
        <v>0</v>
      </c>
      <c r="H280" s="136">
        <v>0</v>
      </c>
      <c r="I280" s="136">
        <v>0</v>
      </c>
      <c r="J280" s="136">
        <v>1</v>
      </c>
      <c r="K280" s="136">
        <v>0</v>
      </c>
      <c r="L280" s="136">
        <v>0</v>
      </c>
      <c r="M280" s="136">
        <v>0</v>
      </c>
      <c r="N280" s="136">
        <v>0</v>
      </c>
      <c r="O280" s="136">
        <v>0</v>
      </c>
      <c r="P280" s="136">
        <v>0</v>
      </c>
      <c r="Q280" s="136">
        <v>0</v>
      </c>
      <c r="R280" s="136">
        <v>0</v>
      </c>
      <c r="S280" s="136">
        <v>6</v>
      </c>
      <c r="T280" s="136">
        <v>0</v>
      </c>
      <c r="U280" s="136">
        <v>0</v>
      </c>
      <c r="V280" s="136">
        <v>0</v>
      </c>
      <c r="W280" s="136">
        <v>0</v>
      </c>
      <c r="X280" s="136">
        <v>0</v>
      </c>
      <c r="Y280" s="136">
        <v>0</v>
      </c>
      <c r="Z280" s="136">
        <v>0</v>
      </c>
      <c r="AA280" s="136">
        <v>0</v>
      </c>
      <c r="AB280" s="136">
        <v>0</v>
      </c>
      <c r="AC280" s="136">
        <v>1</v>
      </c>
      <c r="AD280" s="136">
        <v>0</v>
      </c>
      <c r="AE280" s="136">
        <v>0</v>
      </c>
      <c r="AF280" s="136">
        <v>0</v>
      </c>
      <c r="AG280" s="136">
        <v>1</v>
      </c>
      <c r="AH280" s="136">
        <v>0</v>
      </c>
      <c r="AI280" s="136">
        <v>0</v>
      </c>
      <c r="AJ280" s="136">
        <v>0</v>
      </c>
      <c r="AK280" s="136">
        <v>0</v>
      </c>
      <c r="AL280" s="136">
        <v>0</v>
      </c>
      <c r="AM280" s="136">
        <v>0</v>
      </c>
      <c r="AN280" s="136">
        <v>0</v>
      </c>
      <c r="AO280" s="136">
        <v>0</v>
      </c>
      <c r="AP280" s="136">
        <v>0</v>
      </c>
    </row>
    <row r="281" spans="1:42" ht="15.6" x14ac:dyDescent="0.3">
      <c r="A281" s="161" t="s">
        <v>776</v>
      </c>
      <c r="B281" s="160">
        <v>0</v>
      </c>
      <c r="C281" s="136">
        <v>0</v>
      </c>
      <c r="D281" s="136">
        <v>0</v>
      </c>
      <c r="E281" s="136">
        <v>0</v>
      </c>
      <c r="F281" s="136">
        <v>0</v>
      </c>
      <c r="G281" s="136">
        <v>0</v>
      </c>
      <c r="H281" s="136">
        <v>0</v>
      </c>
      <c r="I281" s="136">
        <v>0</v>
      </c>
      <c r="J281" s="136">
        <v>0</v>
      </c>
      <c r="K281" s="136">
        <v>0</v>
      </c>
      <c r="L281" s="136">
        <v>0</v>
      </c>
      <c r="M281" s="136">
        <v>0</v>
      </c>
      <c r="N281" s="136">
        <v>0</v>
      </c>
      <c r="O281" s="136">
        <v>0</v>
      </c>
      <c r="P281" s="136">
        <v>0</v>
      </c>
      <c r="Q281" s="136">
        <v>0</v>
      </c>
      <c r="R281" s="136">
        <v>0</v>
      </c>
      <c r="S281" s="136">
        <v>0</v>
      </c>
      <c r="T281" s="136">
        <v>0</v>
      </c>
      <c r="U281" s="136">
        <v>0</v>
      </c>
      <c r="V281" s="136">
        <v>0</v>
      </c>
      <c r="W281" s="136">
        <v>0</v>
      </c>
      <c r="X281" s="136">
        <v>0</v>
      </c>
      <c r="Y281" s="136">
        <v>0</v>
      </c>
      <c r="Z281" s="136">
        <v>0</v>
      </c>
      <c r="AA281" s="136">
        <v>0</v>
      </c>
      <c r="AB281" s="136">
        <v>0</v>
      </c>
      <c r="AC281" s="136">
        <v>0</v>
      </c>
      <c r="AD281" s="136">
        <v>0</v>
      </c>
      <c r="AE281" s="136">
        <v>0</v>
      </c>
      <c r="AF281" s="136">
        <v>0</v>
      </c>
      <c r="AG281" s="136">
        <v>0</v>
      </c>
      <c r="AH281" s="136">
        <v>0</v>
      </c>
      <c r="AI281" s="136">
        <v>0</v>
      </c>
      <c r="AJ281" s="136">
        <v>0</v>
      </c>
      <c r="AK281" s="136">
        <v>0</v>
      </c>
      <c r="AL281" s="136">
        <v>0</v>
      </c>
      <c r="AM281" s="136">
        <v>0</v>
      </c>
      <c r="AN281" s="136">
        <v>0</v>
      </c>
      <c r="AO281" s="136">
        <v>0</v>
      </c>
      <c r="AP281" s="136">
        <v>0</v>
      </c>
    </row>
    <row r="282" spans="1:42" ht="15.6" x14ac:dyDescent="0.3">
      <c r="A282" s="161" t="s">
        <v>568</v>
      </c>
      <c r="B282" s="160">
        <v>0</v>
      </c>
      <c r="C282" s="136">
        <v>0</v>
      </c>
      <c r="D282" s="136">
        <v>0</v>
      </c>
      <c r="E282" s="136">
        <v>0</v>
      </c>
      <c r="F282" s="136">
        <v>0</v>
      </c>
      <c r="G282" s="136">
        <v>0</v>
      </c>
      <c r="H282" s="136">
        <v>0</v>
      </c>
      <c r="I282" s="136">
        <v>0</v>
      </c>
      <c r="J282" s="136">
        <v>0</v>
      </c>
      <c r="K282" s="136">
        <v>0</v>
      </c>
      <c r="L282" s="136">
        <v>0</v>
      </c>
      <c r="M282" s="136">
        <v>0</v>
      </c>
      <c r="N282" s="136">
        <v>0</v>
      </c>
      <c r="O282" s="136">
        <v>0</v>
      </c>
      <c r="P282" s="136">
        <v>0</v>
      </c>
      <c r="Q282" s="136">
        <v>0</v>
      </c>
      <c r="R282" s="136">
        <v>0</v>
      </c>
      <c r="S282" s="136">
        <v>0</v>
      </c>
      <c r="T282" s="136">
        <v>0</v>
      </c>
      <c r="U282" s="136">
        <v>0</v>
      </c>
      <c r="V282" s="136">
        <v>0</v>
      </c>
      <c r="W282" s="136">
        <v>0</v>
      </c>
      <c r="X282" s="136">
        <v>0</v>
      </c>
      <c r="Y282" s="136">
        <v>0</v>
      </c>
      <c r="Z282" s="136">
        <v>0</v>
      </c>
      <c r="AA282" s="136">
        <v>0</v>
      </c>
      <c r="AB282" s="136">
        <v>0</v>
      </c>
      <c r="AC282" s="136">
        <v>0</v>
      </c>
      <c r="AD282" s="136">
        <v>0</v>
      </c>
      <c r="AE282" s="136">
        <v>0</v>
      </c>
      <c r="AF282" s="136">
        <v>0</v>
      </c>
      <c r="AG282" s="136">
        <v>0</v>
      </c>
      <c r="AH282" s="136">
        <v>0</v>
      </c>
      <c r="AI282" s="136">
        <v>0</v>
      </c>
      <c r="AJ282" s="136">
        <v>0</v>
      </c>
      <c r="AK282" s="136">
        <v>0</v>
      </c>
      <c r="AL282" s="136">
        <v>0</v>
      </c>
      <c r="AM282" s="136">
        <v>0</v>
      </c>
      <c r="AN282" s="136">
        <v>0</v>
      </c>
      <c r="AO282" s="136">
        <v>0</v>
      </c>
      <c r="AP282" s="136">
        <v>0</v>
      </c>
    </row>
    <row r="283" spans="1:42" ht="15.6" x14ac:dyDescent="0.3">
      <c r="A283" s="161" t="s">
        <v>777</v>
      </c>
      <c r="B283" s="160">
        <v>0</v>
      </c>
      <c r="C283" s="136">
        <v>0</v>
      </c>
      <c r="D283" s="136">
        <v>0</v>
      </c>
      <c r="E283" s="136">
        <v>0</v>
      </c>
      <c r="F283" s="136">
        <v>0</v>
      </c>
      <c r="G283" s="136">
        <v>0</v>
      </c>
      <c r="H283" s="136">
        <v>0</v>
      </c>
      <c r="I283" s="136">
        <v>0</v>
      </c>
      <c r="J283" s="136">
        <v>0</v>
      </c>
      <c r="K283" s="136">
        <v>0</v>
      </c>
      <c r="L283" s="136">
        <v>0</v>
      </c>
      <c r="M283" s="136">
        <v>0</v>
      </c>
      <c r="N283" s="136">
        <v>0</v>
      </c>
      <c r="O283" s="136">
        <v>0</v>
      </c>
      <c r="P283" s="136">
        <v>0</v>
      </c>
      <c r="Q283" s="136">
        <v>0</v>
      </c>
      <c r="R283" s="136">
        <v>0</v>
      </c>
      <c r="S283" s="136">
        <v>0</v>
      </c>
      <c r="T283" s="136">
        <v>0</v>
      </c>
      <c r="U283" s="136">
        <v>0</v>
      </c>
      <c r="V283" s="136">
        <v>0</v>
      </c>
      <c r="W283" s="136">
        <v>0</v>
      </c>
      <c r="X283" s="136">
        <v>0</v>
      </c>
      <c r="Y283" s="136">
        <v>0</v>
      </c>
      <c r="Z283" s="136">
        <v>0</v>
      </c>
      <c r="AA283" s="136">
        <v>0</v>
      </c>
      <c r="AB283" s="136">
        <v>0</v>
      </c>
      <c r="AC283" s="136">
        <v>0</v>
      </c>
      <c r="AD283" s="136">
        <v>0</v>
      </c>
      <c r="AE283" s="136">
        <v>0</v>
      </c>
      <c r="AF283" s="136">
        <v>0</v>
      </c>
      <c r="AG283" s="136">
        <v>0</v>
      </c>
      <c r="AH283" s="136">
        <v>0</v>
      </c>
      <c r="AI283" s="136">
        <v>0</v>
      </c>
      <c r="AJ283" s="136">
        <v>0</v>
      </c>
      <c r="AK283" s="136">
        <v>0</v>
      </c>
      <c r="AL283" s="136">
        <v>0</v>
      </c>
      <c r="AM283" s="136">
        <v>0</v>
      </c>
      <c r="AN283" s="136">
        <v>0</v>
      </c>
      <c r="AO283" s="136">
        <v>0</v>
      </c>
      <c r="AP283" s="136">
        <v>0</v>
      </c>
    </row>
    <row r="284" spans="1:42" ht="15.6" x14ac:dyDescent="0.3">
      <c r="A284" s="161" t="s">
        <v>620</v>
      </c>
      <c r="B284" s="160">
        <v>3</v>
      </c>
      <c r="C284" s="136">
        <v>0</v>
      </c>
      <c r="D284" s="136">
        <v>0</v>
      </c>
      <c r="E284" s="136">
        <v>0</v>
      </c>
      <c r="F284" s="136">
        <v>0</v>
      </c>
      <c r="G284" s="136">
        <v>0</v>
      </c>
      <c r="H284" s="136">
        <v>0</v>
      </c>
      <c r="I284" s="136">
        <v>0</v>
      </c>
      <c r="J284" s="136">
        <v>0</v>
      </c>
      <c r="K284" s="136">
        <v>0</v>
      </c>
      <c r="L284" s="136">
        <v>0</v>
      </c>
      <c r="M284" s="136">
        <v>0</v>
      </c>
      <c r="N284" s="136">
        <v>0</v>
      </c>
      <c r="O284" s="136">
        <v>0</v>
      </c>
      <c r="P284" s="136">
        <v>0</v>
      </c>
      <c r="Q284" s="136">
        <v>0</v>
      </c>
      <c r="R284" s="136">
        <v>0</v>
      </c>
      <c r="S284" s="136">
        <v>2</v>
      </c>
      <c r="T284" s="136">
        <v>0</v>
      </c>
      <c r="U284" s="136">
        <v>0</v>
      </c>
      <c r="V284" s="136">
        <v>0</v>
      </c>
      <c r="W284" s="136">
        <v>0</v>
      </c>
      <c r="X284" s="136">
        <v>0</v>
      </c>
      <c r="Y284" s="136">
        <v>0</v>
      </c>
      <c r="Z284" s="136">
        <v>0</v>
      </c>
      <c r="AA284" s="136">
        <v>0</v>
      </c>
      <c r="AB284" s="136">
        <v>0</v>
      </c>
      <c r="AC284" s="136">
        <v>0</v>
      </c>
      <c r="AD284" s="136">
        <v>0</v>
      </c>
      <c r="AE284" s="136">
        <v>0</v>
      </c>
      <c r="AF284" s="136">
        <v>0</v>
      </c>
      <c r="AG284" s="136">
        <v>0</v>
      </c>
      <c r="AH284" s="136">
        <v>0</v>
      </c>
      <c r="AI284" s="136">
        <v>1</v>
      </c>
      <c r="AJ284" s="136">
        <v>0</v>
      </c>
      <c r="AK284" s="136">
        <v>0</v>
      </c>
      <c r="AL284" s="136">
        <v>0</v>
      </c>
      <c r="AM284" s="136">
        <v>0</v>
      </c>
      <c r="AN284" s="136">
        <v>0</v>
      </c>
      <c r="AO284" s="136">
        <v>0</v>
      </c>
      <c r="AP284" s="136">
        <v>0</v>
      </c>
    </row>
    <row r="285" spans="1:42" ht="15.6" x14ac:dyDescent="0.3">
      <c r="A285" s="161" t="s">
        <v>778</v>
      </c>
      <c r="B285" s="160">
        <v>1</v>
      </c>
      <c r="C285" s="136">
        <v>0</v>
      </c>
      <c r="D285" s="136">
        <v>0</v>
      </c>
      <c r="E285" s="136">
        <v>0</v>
      </c>
      <c r="F285" s="136">
        <v>0</v>
      </c>
      <c r="G285" s="136">
        <v>0</v>
      </c>
      <c r="H285" s="136">
        <v>0</v>
      </c>
      <c r="I285" s="136">
        <v>0</v>
      </c>
      <c r="J285" s="136">
        <v>0</v>
      </c>
      <c r="K285" s="136">
        <v>0</v>
      </c>
      <c r="L285" s="136">
        <v>0</v>
      </c>
      <c r="M285" s="136">
        <v>0</v>
      </c>
      <c r="N285" s="136">
        <v>0</v>
      </c>
      <c r="O285" s="136">
        <v>0</v>
      </c>
      <c r="P285" s="136">
        <v>0</v>
      </c>
      <c r="Q285" s="136">
        <v>0</v>
      </c>
      <c r="R285" s="136">
        <v>0</v>
      </c>
      <c r="S285" s="136">
        <v>1</v>
      </c>
      <c r="T285" s="136">
        <v>0</v>
      </c>
      <c r="U285" s="136">
        <v>0</v>
      </c>
      <c r="V285" s="136">
        <v>0</v>
      </c>
      <c r="W285" s="136">
        <v>0</v>
      </c>
      <c r="X285" s="136">
        <v>0</v>
      </c>
      <c r="Y285" s="136">
        <v>0</v>
      </c>
      <c r="Z285" s="136">
        <v>0</v>
      </c>
      <c r="AA285" s="136">
        <v>0</v>
      </c>
      <c r="AB285" s="136">
        <v>0</v>
      </c>
      <c r="AC285" s="136">
        <v>0</v>
      </c>
      <c r="AD285" s="136">
        <v>0</v>
      </c>
      <c r="AE285" s="136">
        <v>0</v>
      </c>
      <c r="AF285" s="136">
        <v>0</v>
      </c>
      <c r="AG285" s="136">
        <v>0</v>
      </c>
      <c r="AH285" s="136">
        <v>0</v>
      </c>
      <c r="AI285" s="136">
        <v>0</v>
      </c>
      <c r="AJ285" s="136">
        <v>0</v>
      </c>
      <c r="AK285" s="136">
        <v>0</v>
      </c>
      <c r="AL285" s="136">
        <v>0</v>
      </c>
      <c r="AM285" s="136">
        <v>0</v>
      </c>
      <c r="AN285" s="136">
        <v>0</v>
      </c>
      <c r="AO285" s="136">
        <v>0</v>
      </c>
      <c r="AP285" s="136">
        <v>0</v>
      </c>
    </row>
    <row r="286" spans="1:42" ht="15.6" x14ac:dyDescent="0.3">
      <c r="A286" s="161" t="s">
        <v>569</v>
      </c>
      <c r="B286" s="160">
        <v>0</v>
      </c>
      <c r="C286" s="136">
        <v>0</v>
      </c>
      <c r="D286" s="136">
        <v>0</v>
      </c>
      <c r="E286" s="136">
        <v>0</v>
      </c>
      <c r="F286" s="136">
        <v>0</v>
      </c>
      <c r="G286" s="136">
        <v>0</v>
      </c>
      <c r="H286" s="136">
        <v>0</v>
      </c>
      <c r="I286" s="136">
        <v>0</v>
      </c>
      <c r="J286" s="136">
        <v>0</v>
      </c>
      <c r="K286" s="136">
        <v>0</v>
      </c>
      <c r="L286" s="136">
        <v>0</v>
      </c>
      <c r="M286" s="136">
        <v>0</v>
      </c>
      <c r="N286" s="136">
        <v>0</v>
      </c>
      <c r="O286" s="136">
        <v>0</v>
      </c>
      <c r="P286" s="136">
        <v>0</v>
      </c>
      <c r="Q286" s="136">
        <v>0</v>
      </c>
      <c r="R286" s="136">
        <v>0</v>
      </c>
      <c r="S286" s="136">
        <v>0</v>
      </c>
      <c r="T286" s="136">
        <v>0</v>
      </c>
      <c r="U286" s="136">
        <v>0</v>
      </c>
      <c r="V286" s="136">
        <v>0</v>
      </c>
      <c r="W286" s="136">
        <v>0</v>
      </c>
      <c r="X286" s="136">
        <v>0</v>
      </c>
      <c r="Y286" s="136">
        <v>0</v>
      </c>
      <c r="Z286" s="136">
        <v>0</v>
      </c>
      <c r="AA286" s="136">
        <v>0</v>
      </c>
      <c r="AB286" s="136">
        <v>0</v>
      </c>
      <c r="AC286" s="136">
        <v>0</v>
      </c>
      <c r="AD286" s="136">
        <v>0</v>
      </c>
      <c r="AE286" s="136">
        <v>0</v>
      </c>
      <c r="AF286" s="136">
        <v>0</v>
      </c>
      <c r="AG286" s="136">
        <v>0</v>
      </c>
      <c r="AH286" s="136">
        <v>0</v>
      </c>
      <c r="AI286" s="136">
        <v>0</v>
      </c>
      <c r="AJ286" s="136">
        <v>0</v>
      </c>
      <c r="AK286" s="136">
        <v>0</v>
      </c>
      <c r="AL286" s="136">
        <v>0</v>
      </c>
      <c r="AM286" s="136">
        <v>0</v>
      </c>
      <c r="AN286" s="136">
        <v>0</v>
      </c>
      <c r="AO286" s="136">
        <v>0</v>
      </c>
      <c r="AP286" s="136">
        <v>0</v>
      </c>
    </row>
    <row r="287" spans="1:42" ht="15.6" x14ac:dyDescent="0.3">
      <c r="A287" s="161" t="s">
        <v>491</v>
      </c>
      <c r="B287" s="160">
        <v>7</v>
      </c>
      <c r="C287" s="136">
        <v>0</v>
      </c>
      <c r="D287" s="136">
        <v>0</v>
      </c>
      <c r="E287" s="136">
        <v>0</v>
      </c>
      <c r="F287" s="136">
        <v>0</v>
      </c>
      <c r="G287" s="136">
        <v>0</v>
      </c>
      <c r="H287" s="136">
        <v>0</v>
      </c>
      <c r="I287" s="136">
        <v>0</v>
      </c>
      <c r="J287" s="136">
        <v>0</v>
      </c>
      <c r="K287" s="136">
        <v>0</v>
      </c>
      <c r="L287" s="136">
        <v>0</v>
      </c>
      <c r="M287" s="136">
        <v>0</v>
      </c>
      <c r="N287" s="136">
        <v>0</v>
      </c>
      <c r="O287" s="136">
        <v>0</v>
      </c>
      <c r="P287" s="136">
        <v>0</v>
      </c>
      <c r="Q287" s="136">
        <v>0</v>
      </c>
      <c r="R287" s="136">
        <v>0</v>
      </c>
      <c r="S287" s="136">
        <v>5</v>
      </c>
      <c r="T287" s="136">
        <v>0</v>
      </c>
      <c r="U287" s="136">
        <v>0</v>
      </c>
      <c r="V287" s="136">
        <v>0</v>
      </c>
      <c r="W287" s="136">
        <v>0</v>
      </c>
      <c r="X287" s="136">
        <v>0</v>
      </c>
      <c r="Y287" s="136">
        <v>0</v>
      </c>
      <c r="Z287" s="136">
        <v>0</v>
      </c>
      <c r="AA287" s="136">
        <v>0</v>
      </c>
      <c r="AB287" s="136">
        <v>0</v>
      </c>
      <c r="AC287" s="136">
        <v>0</v>
      </c>
      <c r="AD287" s="136">
        <v>0</v>
      </c>
      <c r="AE287" s="136">
        <v>0</v>
      </c>
      <c r="AF287" s="136">
        <v>0</v>
      </c>
      <c r="AG287" s="136">
        <v>2</v>
      </c>
      <c r="AH287" s="136">
        <v>0</v>
      </c>
      <c r="AI287" s="136">
        <v>0</v>
      </c>
      <c r="AJ287" s="136">
        <v>0</v>
      </c>
      <c r="AK287" s="136">
        <v>0</v>
      </c>
      <c r="AL287" s="136">
        <v>0</v>
      </c>
      <c r="AM287" s="136">
        <v>0</v>
      </c>
      <c r="AN287" s="136">
        <v>0</v>
      </c>
      <c r="AO287" s="136">
        <v>0</v>
      </c>
      <c r="AP287" s="136">
        <v>0</v>
      </c>
    </row>
    <row r="288" spans="1:42" ht="15.6" x14ac:dyDescent="0.3">
      <c r="A288" s="161" t="s">
        <v>779</v>
      </c>
      <c r="B288" s="160">
        <v>8</v>
      </c>
      <c r="C288" s="136">
        <v>0</v>
      </c>
      <c r="D288" s="136">
        <v>0</v>
      </c>
      <c r="E288" s="136">
        <v>0</v>
      </c>
      <c r="F288" s="136">
        <v>0</v>
      </c>
      <c r="G288" s="136">
        <v>0</v>
      </c>
      <c r="H288" s="136">
        <v>0</v>
      </c>
      <c r="I288" s="136">
        <v>0</v>
      </c>
      <c r="J288" s="136">
        <v>0</v>
      </c>
      <c r="K288" s="136">
        <v>0</v>
      </c>
      <c r="L288" s="136">
        <v>0</v>
      </c>
      <c r="M288" s="136">
        <v>0</v>
      </c>
      <c r="N288" s="136">
        <v>0</v>
      </c>
      <c r="O288" s="136">
        <v>0</v>
      </c>
      <c r="P288" s="136">
        <v>0</v>
      </c>
      <c r="Q288" s="136">
        <v>0</v>
      </c>
      <c r="R288" s="136">
        <v>0</v>
      </c>
      <c r="S288" s="136">
        <v>5</v>
      </c>
      <c r="T288" s="136">
        <v>0</v>
      </c>
      <c r="U288" s="136">
        <v>0</v>
      </c>
      <c r="V288" s="136">
        <v>0</v>
      </c>
      <c r="W288" s="136">
        <v>0</v>
      </c>
      <c r="X288" s="136">
        <v>0</v>
      </c>
      <c r="Y288" s="136">
        <v>0</v>
      </c>
      <c r="Z288" s="136">
        <v>0</v>
      </c>
      <c r="AA288" s="136">
        <v>0</v>
      </c>
      <c r="AB288" s="136">
        <v>0</v>
      </c>
      <c r="AC288" s="136">
        <v>0</v>
      </c>
      <c r="AD288" s="136">
        <v>0</v>
      </c>
      <c r="AE288" s="136">
        <v>0</v>
      </c>
      <c r="AF288" s="136">
        <v>0</v>
      </c>
      <c r="AG288" s="136">
        <v>2</v>
      </c>
      <c r="AH288" s="136">
        <v>0</v>
      </c>
      <c r="AI288" s="136">
        <v>0</v>
      </c>
      <c r="AJ288" s="136">
        <v>0</v>
      </c>
      <c r="AK288" s="136">
        <v>0</v>
      </c>
      <c r="AL288" s="136">
        <v>0</v>
      </c>
      <c r="AM288" s="136">
        <v>0</v>
      </c>
      <c r="AN288" s="136">
        <v>0</v>
      </c>
      <c r="AO288" s="136">
        <v>0</v>
      </c>
      <c r="AP288" s="136">
        <v>1</v>
      </c>
    </row>
    <row r="289" spans="1:42" ht="15.6" x14ac:dyDescent="0.3">
      <c r="A289" s="161" t="s">
        <v>780</v>
      </c>
      <c r="B289" s="160">
        <v>0</v>
      </c>
      <c r="C289" s="136">
        <v>0</v>
      </c>
      <c r="D289" s="136">
        <v>0</v>
      </c>
      <c r="E289" s="136">
        <v>0</v>
      </c>
      <c r="F289" s="136">
        <v>0</v>
      </c>
      <c r="G289" s="136">
        <v>0</v>
      </c>
      <c r="H289" s="136">
        <v>0</v>
      </c>
      <c r="I289" s="136">
        <v>0</v>
      </c>
      <c r="J289" s="136">
        <v>0</v>
      </c>
      <c r="K289" s="136">
        <v>0</v>
      </c>
      <c r="L289" s="136">
        <v>0</v>
      </c>
      <c r="M289" s="136">
        <v>0</v>
      </c>
      <c r="N289" s="136">
        <v>0</v>
      </c>
      <c r="O289" s="136">
        <v>0</v>
      </c>
      <c r="P289" s="136">
        <v>0</v>
      </c>
      <c r="Q289" s="136">
        <v>0</v>
      </c>
      <c r="R289" s="136">
        <v>0</v>
      </c>
      <c r="S289" s="136">
        <v>0</v>
      </c>
      <c r="T289" s="136">
        <v>0</v>
      </c>
      <c r="U289" s="136">
        <v>0</v>
      </c>
      <c r="V289" s="136">
        <v>0</v>
      </c>
      <c r="W289" s="136">
        <v>0</v>
      </c>
      <c r="X289" s="136">
        <v>0</v>
      </c>
      <c r="Y289" s="136">
        <v>0</v>
      </c>
      <c r="Z289" s="136">
        <v>0</v>
      </c>
      <c r="AA289" s="136">
        <v>0</v>
      </c>
      <c r="AB289" s="136">
        <v>0</v>
      </c>
      <c r="AC289" s="136">
        <v>0</v>
      </c>
      <c r="AD289" s="136">
        <v>0</v>
      </c>
      <c r="AE289" s="136">
        <v>0</v>
      </c>
      <c r="AF289" s="136">
        <v>0</v>
      </c>
      <c r="AG289" s="136">
        <v>0</v>
      </c>
      <c r="AH289" s="136">
        <v>0</v>
      </c>
      <c r="AI289" s="136">
        <v>0</v>
      </c>
      <c r="AJ289" s="136">
        <v>0</v>
      </c>
      <c r="AK289" s="136">
        <v>0</v>
      </c>
      <c r="AL289" s="136">
        <v>0</v>
      </c>
      <c r="AM289" s="136">
        <v>0</v>
      </c>
      <c r="AN289" s="136">
        <v>0</v>
      </c>
      <c r="AO289" s="136">
        <v>0</v>
      </c>
      <c r="AP289" s="136">
        <v>0</v>
      </c>
    </row>
    <row r="290" spans="1:42" ht="15.6" x14ac:dyDescent="0.3">
      <c r="A290" s="161" t="s">
        <v>781</v>
      </c>
      <c r="B290" s="160">
        <v>0</v>
      </c>
      <c r="C290" s="136">
        <v>0</v>
      </c>
      <c r="D290" s="136">
        <v>0</v>
      </c>
      <c r="E290" s="136">
        <v>0</v>
      </c>
      <c r="F290" s="136">
        <v>0</v>
      </c>
      <c r="G290" s="136">
        <v>0</v>
      </c>
      <c r="H290" s="136">
        <v>0</v>
      </c>
      <c r="I290" s="136">
        <v>0</v>
      </c>
      <c r="J290" s="136">
        <v>0</v>
      </c>
      <c r="K290" s="136">
        <v>0</v>
      </c>
      <c r="L290" s="136">
        <v>0</v>
      </c>
      <c r="M290" s="136">
        <v>0</v>
      </c>
      <c r="N290" s="136">
        <v>0</v>
      </c>
      <c r="O290" s="136">
        <v>0</v>
      </c>
      <c r="P290" s="136">
        <v>0</v>
      </c>
      <c r="Q290" s="136">
        <v>0</v>
      </c>
      <c r="R290" s="136">
        <v>0</v>
      </c>
      <c r="S290" s="136">
        <v>0</v>
      </c>
      <c r="T290" s="136">
        <v>0</v>
      </c>
      <c r="U290" s="136">
        <v>0</v>
      </c>
      <c r="V290" s="136">
        <v>0</v>
      </c>
      <c r="W290" s="136">
        <v>0</v>
      </c>
      <c r="X290" s="136">
        <v>0</v>
      </c>
      <c r="Y290" s="136">
        <v>0</v>
      </c>
      <c r="Z290" s="136">
        <v>0</v>
      </c>
      <c r="AA290" s="136">
        <v>0</v>
      </c>
      <c r="AB290" s="136">
        <v>0</v>
      </c>
      <c r="AC290" s="136">
        <v>0</v>
      </c>
      <c r="AD290" s="136">
        <v>0</v>
      </c>
      <c r="AE290" s="136">
        <v>0</v>
      </c>
      <c r="AF290" s="136">
        <v>0</v>
      </c>
      <c r="AG290" s="136">
        <v>0</v>
      </c>
      <c r="AH290" s="136">
        <v>0</v>
      </c>
      <c r="AI290" s="136">
        <v>0</v>
      </c>
      <c r="AJ290" s="136">
        <v>0</v>
      </c>
      <c r="AK290" s="136">
        <v>0</v>
      </c>
      <c r="AL290" s="136">
        <v>0</v>
      </c>
      <c r="AM290" s="136">
        <v>0</v>
      </c>
      <c r="AN290" s="136">
        <v>0</v>
      </c>
      <c r="AO290" s="136">
        <v>0</v>
      </c>
      <c r="AP290" s="136">
        <v>0</v>
      </c>
    </row>
    <row r="291" spans="1:42" ht="15.6" x14ac:dyDescent="0.3">
      <c r="A291" s="161" t="s">
        <v>571</v>
      </c>
      <c r="B291" s="160">
        <v>3</v>
      </c>
      <c r="C291" s="136">
        <v>0</v>
      </c>
      <c r="D291" s="136">
        <v>0</v>
      </c>
      <c r="E291" s="136">
        <v>0</v>
      </c>
      <c r="F291" s="136">
        <v>0</v>
      </c>
      <c r="G291" s="136">
        <v>0</v>
      </c>
      <c r="H291" s="136">
        <v>0</v>
      </c>
      <c r="I291" s="136">
        <v>0</v>
      </c>
      <c r="J291" s="136">
        <v>0</v>
      </c>
      <c r="K291" s="136">
        <v>0</v>
      </c>
      <c r="L291" s="136">
        <v>0</v>
      </c>
      <c r="M291" s="136">
        <v>0</v>
      </c>
      <c r="N291" s="136">
        <v>0</v>
      </c>
      <c r="O291" s="136">
        <v>0</v>
      </c>
      <c r="P291" s="136">
        <v>0</v>
      </c>
      <c r="Q291" s="136">
        <v>0</v>
      </c>
      <c r="R291" s="136">
        <v>0</v>
      </c>
      <c r="S291" s="136">
        <v>3</v>
      </c>
      <c r="T291" s="136">
        <v>0</v>
      </c>
      <c r="U291" s="136">
        <v>0</v>
      </c>
      <c r="V291" s="136">
        <v>0</v>
      </c>
      <c r="W291" s="136">
        <v>0</v>
      </c>
      <c r="X291" s="136">
        <v>0</v>
      </c>
      <c r="Y291" s="136">
        <v>0</v>
      </c>
      <c r="Z291" s="136">
        <v>0</v>
      </c>
      <c r="AA291" s="136">
        <v>0</v>
      </c>
      <c r="AB291" s="136">
        <v>0</v>
      </c>
      <c r="AC291" s="136">
        <v>0</v>
      </c>
      <c r="AD291" s="136">
        <v>0</v>
      </c>
      <c r="AE291" s="136">
        <v>0</v>
      </c>
      <c r="AF291" s="136">
        <v>0</v>
      </c>
      <c r="AG291" s="136">
        <v>0</v>
      </c>
      <c r="AH291" s="136">
        <v>0</v>
      </c>
      <c r="AI291" s="136">
        <v>0</v>
      </c>
      <c r="AJ291" s="136">
        <v>0</v>
      </c>
      <c r="AK291" s="136">
        <v>0</v>
      </c>
      <c r="AL291" s="136">
        <v>0</v>
      </c>
      <c r="AM291" s="136">
        <v>0</v>
      </c>
      <c r="AN291" s="136">
        <v>0</v>
      </c>
      <c r="AO291" s="136">
        <v>0</v>
      </c>
      <c r="AP291" s="136">
        <v>0</v>
      </c>
    </row>
    <row r="292" spans="1:42" ht="15.6" x14ac:dyDescent="0.3">
      <c r="A292" s="161" t="s">
        <v>782</v>
      </c>
      <c r="B292" s="160">
        <v>218</v>
      </c>
      <c r="C292" s="136">
        <v>0</v>
      </c>
      <c r="D292" s="136">
        <v>0</v>
      </c>
      <c r="E292" s="136">
        <v>1</v>
      </c>
      <c r="F292" s="136">
        <v>0</v>
      </c>
      <c r="G292" s="136">
        <v>1</v>
      </c>
      <c r="H292" s="136">
        <v>47</v>
      </c>
      <c r="I292" s="136">
        <v>0</v>
      </c>
      <c r="J292" s="136">
        <v>0</v>
      </c>
      <c r="K292" s="136">
        <v>1</v>
      </c>
      <c r="L292" s="136">
        <v>0</v>
      </c>
      <c r="M292" s="136">
        <v>2</v>
      </c>
      <c r="N292" s="136">
        <v>0</v>
      </c>
      <c r="O292" s="136">
        <v>0</v>
      </c>
      <c r="P292" s="136">
        <v>2</v>
      </c>
      <c r="Q292" s="136">
        <v>0</v>
      </c>
      <c r="R292" s="136">
        <v>0</v>
      </c>
      <c r="S292" s="136">
        <v>62</v>
      </c>
      <c r="T292" s="136">
        <v>0</v>
      </c>
      <c r="U292" s="136">
        <v>0</v>
      </c>
      <c r="V292" s="136">
        <v>0</v>
      </c>
      <c r="W292" s="136">
        <v>0</v>
      </c>
      <c r="X292" s="136">
        <v>0</v>
      </c>
      <c r="Y292" s="136">
        <v>0</v>
      </c>
      <c r="Z292" s="136">
        <v>0</v>
      </c>
      <c r="AA292" s="136">
        <v>0</v>
      </c>
      <c r="AB292" s="136">
        <v>0</v>
      </c>
      <c r="AC292" s="136">
        <v>40</v>
      </c>
      <c r="AD292" s="136">
        <v>0</v>
      </c>
      <c r="AE292" s="136">
        <v>1</v>
      </c>
      <c r="AF292" s="136">
        <v>0</v>
      </c>
      <c r="AG292" s="136">
        <v>32</v>
      </c>
      <c r="AH292" s="136">
        <v>19</v>
      </c>
      <c r="AI292" s="136">
        <v>0</v>
      </c>
      <c r="AJ292" s="136">
        <v>3</v>
      </c>
      <c r="AK292" s="136">
        <v>0</v>
      </c>
      <c r="AL292" s="136">
        <v>0</v>
      </c>
      <c r="AM292" s="136">
        <v>1</v>
      </c>
      <c r="AN292" s="136">
        <v>0</v>
      </c>
      <c r="AO292" s="136">
        <v>0</v>
      </c>
      <c r="AP292" s="136">
        <v>6</v>
      </c>
    </row>
    <row r="293" spans="1:42" ht="15.6" x14ac:dyDescent="0.3">
      <c r="A293" s="161" t="s">
        <v>783</v>
      </c>
      <c r="B293" s="160">
        <v>5</v>
      </c>
      <c r="C293" s="136">
        <v>0</v>
      </c>
      <c r="D293" s="136">
        <v>0</v>
      </c>
      <c r="E293" s="136">
        <v>0</v>
      </c>
      <c r="F293" s="136">
        <v>0</v>
      </c>
      <c r="G293" s="136">
        <v>0</v>
      </c>
      <c r="H293" s="136">
        <v>0</v>
      </c>
      <c r="I293" s="136">
        <v>0</v>
      </c>
      <c r="J293" s="136">
        <v>0</v>
      </c>
      <c r="K293" s="136">
        <v>0</v>
      </c>
      <c r="L293" s="136">
        <v>0</v>
      </c>
      <c r="M293" s="136">
        <v>0</v>
      </c>
      <c r="N293" s="136">
        <v>0</v>
      </c>
      <c r="O293" s="136">
        <v>0</v>
      </c>
      <c r="P293" s="136">
        <v>0</v>
      </c>
      <c r="Q293" s="136">
        <v>0</v>
      </c>
      <c r="R293" s="136">
        <v>0</v>
      </c>
      <c r="S293" s="136">
        <v>4</v>
      </c>
      <c r="T293" s="136">
        <v>0</v>
      </c>
      <c r="U293" s="136">
        <v>0</v>
      </c>
      <c r="V293" s="136">
        <v>0</v>
      </c>
      <c r="W293" s="136">
        <v>0</v>
      </c>
      <c r="X293" s="136">
        <v>0</v>
      </c>
      <c r="Y293" s="136">
        <v>0</v>
      </c>
      <c r="Z293" s="136">
        <v>0</v>
      </c>
      <c r="AA293" s="136">
        <v>0</v>
      </c>
      <c r="AB293" s="136">
        <v>0</v>
      </c>
      <c r="AC293" s="136">
        <v>0</v>
      </c>
      <c r="AD293" s="136">
        <v>0</v>
      </c>
      <c r="AE293" s="136">
        <v>0</v>
      </c>
      <c r="AF293" s="136">
        <v>0</v>
      </c>
      <c r="AG293" s="136">
        <v>1</v>
      </c>
      <c r="AH293" s="136">
        <v>0</v>
      </c>
      <c r="AI293" s="136">
        <v>0</v>
      </c>
      <c r="AJ293" s="136">
        <v>0</v>
      </c>
      <c r="AK293" s="136">
        <v>0</v>
      </c>
      <c r="AL293" s="136">
        <v>0</v>
      </c>
      <c r="AM293" s="136">
        <v>0</v>
      </c>
      <c r="AN293" s="136">
        <v>0</v>
      </c>
      <c r="AO293" s="136">
        <v>0</v>
      </c>
      <c r="AP293" s="136">
        <v>0</v>
      </c>
    </row>
    <row r="294" spans="1:42" ht="15.6" x14ac:dyDescent="0.3">
      <c r="A294" s="161" t="s">
        <v>784</v>
      </c>
      <c r="B294" s="160">
        <v>10</v>
      </c>
      <c r="C294" s="136">
        <v>0</v>
      </c>
      <c r="D294" s="136">
        <v>0</v>
      </c>
      <c r="E294" s="136">
        <v>0</v>
      </c>
      <c r="F294" s="136">
        <v>0</v>
      </c>
      <c r="G294" s="136">
        <v>0</v>
      </c>
      <c r="H294" s="136">
        <v>0</v>
      </c>
      <c r="I294" s="136">
        <v>0</v>
      </c>
      <c r="J294" s="136">
        <v>0</v>
      </c>
      <c r="K294" s="136">
        <v>0</v>
      </c>
      <c r="L294" s="136">
        <v>0</v>
      </c>
      <c r="M294" s="136">
        <v>0</v>
      </c>
      <c r="N294" s="136">
        <v>0</v>
      </c>
      <c r="O294" s="136">
        <v>0</v>
      </c>
      <c r="P294" s="136">
        <v>0</v>
      </c>
      <c r="Q294" s="136">
        <v>0</v>
      </c>
      <c r="R294" s="136">
        <v>0</v>
      </c>
      <c r="S294" s="136">
        <v>4</v>
      </c>
      <c r="T294" s="136">
        <v>1</v>
      </c>
      <c r="U294" s="136">
        <v>0</v>
      </c>
      <c r="V294" s="136">
        <v>0</v>
      </c>
      <c r="W294" s="136">
        <v>0</v>
      </c>
      <c r="X294" s="136">
        <v>0</v>
      </c>
      <c r="Y294" s="136">
        <v>0</v>
      </c>
      <c r="Z294" s="136">
        <v>0</v>
      </c>
      <c r="AA294" s="136">
        <v>0</v>
      </c>
      <c r="AB294" s="136">
        <v>0</v>
      </c>
      <c r="AC294" s="136">
        <v>2</v>
      </c>
      <c r="AD294" s="136">
        <v>0</v>
      </c>
      <c r="AE294" s="136">
        <v>0</v>
      </c>
      <c r="AF294" s="136">
        <v>0</v>
      </c>
      <c r="AG294" s="136">
        <v>3</v>
      </c>
      <c r="AH294" s="136">
        <v>0</v>
      </c>
      <c r="AI294" s="136">
        <v>0</v>
      </c>
      <c r="AJ294" s="136">
        <v>0</v>
      </c>
      <c r="AK294" s="136">
        <v>0</v>
      </c>
      <c r="AL294" s="136">
        <v>0</v>
      </c>
      <c r="AM294" s="136">
        <v>0</v>
      </c>
      <c r="AN294" s="136">
        <v>0</v>
      </c>
      <c r="AO294" s="136">
        <v>0</v>
      </c>
      <c r="AP294" s="136">
        <v>0</v>
      </c>
    </row>
    <row r="295" spans="1:42" ht="15.6" x14ac:dyDescent="0.3">
      <c r="A295" s="161" t="s">
        <v>531</v>
      </c>
      <c r="B295" s="160">
        <v>0</v>
      </c>
      <c r="C295" s="136">
        <v>0</v>
      </c>
      <c r="D295" s="136">
        <v>0</v>
      </c>
      <c r="E295" s="136">
        <v>0</v>
      </c>
      <c r="F295" s="136">
        <v>0</v>
      </c>
      <c r="G295" s="136">
        <v>0</v>
      </c>
      <c r="H295" s="136">
        <v>0</v>
      </c>
      <c r="I295" s="136">
        <v>0</v>
      </c>
      <c r="J295" s="136">
        <v>0</v>
      </c>
      <c r="K295" s="136">
        <v>0</v>
      </c>
      <c r="L295" s="136">
        <v>0</v>
      </c>
      <c r="M295" s="136">
        <v>0</v>
      </c>
      <c r="N295" s="136">
        <v>0</v>
      </c>
      <c r="O295" s="136">
        <v>0</v>
      </c>
      <c r="P295" s="136">
        <v>0</v>
      </c>
      <c r="Q295" s="136">
        <v>0</v>
      </c>
      <c r="R295" s="136">
        <v>0</v>
      </c>
      <c r="S295" s="136">
        <v>0</v>
      </c>
      <c r="T295" s="136">
        <v>0</v>
      </c>
      <c r="U295" s="136">
        <v>0</v>
      </c>
      <c r="V295" s="136">
        <v>0</v>
      </c>
      <c r="W295" s="136">
        <v>0</v>
      </c>
      <c r="X295" s="136">
        <v>0</v>
      </c>
      <c r="Y295" s="136">
        <v>0</v>
      </c>
      <c r="Z295" s="136">
        <v>0</v>
      </c>
      <c r="AA295" s="136">
        <v>0</v>
      </c>
      <c r="AB295" s="136">
        <v>0</v>
      </c>
      <c r="AC295" s="136">
        <v>0</v>
      </c>
      <c r="AD295" s="136">
        <v>0</v>
      </c>
      <c r="AE295" s="136">
        <v>0</v>
      </c>
      <c r="AF295" s="136">
        <v>0</v>
      </c>
      <c r="AG295" s="136">
        <v>0</v>
      </c>
      <c r="AH295" s="136">
        <v>0</v>
      </c>
      <c r="AI295" s="136">
        <v>0</v>
      </c>
      <c r="AJ295" s="136">
        <v>0</v>
      </c>
      <c r="AK295" s="136">
        <v>0</v>
      </c>
      <c r="AL295" s="136">
        <v>0</v>
      </c>
      <c r="AM295" s="136">
        <v>0</v>
      </c>
      <c r="AN295" s="136">
        <v>0</v>
      </c>
      <c r="AO295" s="136">
        <v>0</v>
      </c>
      <c r="AP295" s="136">
        <v>0</v>
      </c>
    </row>
    <row r="296" spans="1:42" ht="15.6" x14ac:dyDescent="0.3">
      <c r="A296" s="161" t="s">
        <v>785</v>
      </c>
      <c r="B296" s="160">
        <v>0</v>
      </c>
      <c r="C296" s="136">
        <v>0</v>
      </c>
      <c r="D296" s="136">
        <v>0</v>
      </c>
      <c r="E296" s="136">
        <v>0</v>
      </c>
      <c r="F296" s="136">
        <v>0</v>
      </c>
      <c r="G296" s="136">
        <v>0</v>
      </c>
      <c r="H296" s="136">
        <v>0</v>
      </c>
      <c r="I296" s="136">
        <v>0</v>
      </c>
      <c r="J296" s="136">
        <v>0</v>
      </c>
      <c r="K296" s="136">
        <v>0</v>
      </c>
      <c r="L296" s="136">
        <v>0</v>
      </c>
      <c r="M296" s="136">
        <v>0</v>
      </c>
      <c r="N296" s="136">
        <v>0</v>
      </c>
      <c r="O296" s="136">
        <v>0</v>
      </c>
      <c r="P296" s="136">
        <v>0</v>
      </c>
      <c r="Q296" s="136">
        <v>0</v>
      </c>
      <c r="R296" s="136">
        <v>0</v>
      </c>
      <c r="S296" s="136">
        <v>0</v>
      </c>
      <c r="T296" s="136">
        <v>0</v>
      </c>
      <c r="U296" s="136">
        <v>0</v>
      </c>
      <c r="V296" s="136">
        <v>0</v>
      </c>
      <c r="W296" s="136">
        <v>0</v>
      </c>
      <c r="X296" s="136">
        <v>0</v>
      </c>
      <c r="Y296" s="136">
        <v>0</v>
      </c>
      <c r="Z296" s="136">
        <v>0</v>
      </c>
      <c r="AA296" s="136">
        <v>0</v>
      </c>
      <c r="AB296" s="136">
        <v>0</v>
      </c>
      <c r="AC296" s="136">
        <v>0</v>
      </c>
      <c r="AD296" s="136">
        <v>0</v>
      </c>
      <c r="AE296" s="136">
        <v>0</v>
      </c>
      <c r="AF296" s="136">
        <v>0</v>
      </c>
      <c r="AG296" s="136">
        <v>0</v>
      </c>
      <c r="AH296" s="136">
        <v>0</v>
      </c>
      <c r="AI296" s="136">
        <v>0</v>
      </c>
      <c r="AJ296" s="136">
        <v>0</v>
      </c>
      <c r="AK296" s="136">
        <v>0</v>
      </c>
      <c r="AL296" s="136">
        <v>0</v>
      </c>
      <c r="AM296" s="136">
        <v>0</v>
      </c>
      <c r="AN296" s="136">
        <v>0</v>
      </c>
      <c r="AO296" s="136">
        <v>0</v>
      </c>
      <c r="AP296" s="136">
        <v>0</v>
      </c>
    </row>
    <row r="297" spans="1:42" ht="15.6" x14ac:dyDescent="0.3">
      <c r="A297" s="161" t="s">
        <v>786</v>
      </c>
      <c r="B297" s="160">
        <v>7</v>
      </c>
      <c r="C297" s="136">
        <v>0</v>
      </c>
      <c r="D297" s="136">
        <v>0</v>
      </c>
      <c r="E297" s="136">
        <v>0</v>
      </c>
      <c r="F297" s="136">
        <v>0</v>
      </c>
      <c r="G297" s="136">
        <v>0</v>
      </c>
      <c r="H297" s="136">
        <v>0</v>
      </c>
      <c r="I297" s="136">
        <v>0</v>
      </c>
      <c r="J297" s="136">
        <v>0</v>
      </c>
      <c r="K297" s="136">
        <v>0</v>
      </c>
      <c r="L297" s="136">
        <v>0</v>
      </c>
      <c r="M297" s="136">
        <v>0</v>
      </c>
      <c r="N297" s="136">
        <v>0</v>
      </c>
      <c r="O297" s="136">
        <v>0</v>
      </c>
      <c r="P297" s="136">
        <v>0</v>
      </c>
      <c r="Q297" s="136">
        <v>0</v>
      </c>
      <c r="R297" s="136">
        <v>0</v>
      </c>
      <c r="S297" s="136">
        <v>5</v>
      </c>
      <c r="T297" s="136">
        <v>0</v>
      </c>
      <c r="U297" s="136">
        <v>0</v>
      </c>
      <c r="V297" s="136">
        <v>0</v>
      </c>
      <c r="W297" s="136">
        <v>0</v>
      </c>
      <c r="X297" s="136">
        <v>0</v>
      </c>
      <c r="Y297" s="136">
        <v>0</v>
      </c>
      <c r="Z297" s="136">
        <v>0</v>
      </c>
      <c r="AA297" s="136">
        <v>0</v>
      </c>
      <c r="AB297" s="136">
        <v>0</v>
      </c>
      <c r="AC297" s="136">
        <v>0</v>
      </c>
      <c r="AD297" s="136">
        <v>0</v>
      </c>
      <c r="AE297" s="136">
        <v>0</v>
      </c>
      <c r="AF297" s="136">
        <v>0</v>
      </c>
      <c r="AG297" s="136">
        <v>1</v>
      </c>
      <c r="AH297" s="136">
        <v>0</v>
      </c>
      <c r="AI297" s="136">
        <v>0</v>
      </c>
      <c r="AJ297" s="136">
        <v>0</v>
      </c>
      <c r="AK297" s="136">
        <v>0</v>
      </c>
      <c r="AL297" s="136">
        <v>0</v>
      </c>
      <c r="AM297" s="136">
        <v>0</v>
      </c>
      <c r="AN297" s="136">
        <v>0</v>
      </c>
      <c r="AO297" s="136">
        <v>0</v>
      </c>
      <c r="AP297" s="136">
        <v>1</v>
      </c>
    </row>
    <row r="298" spans="1:42" ht="15.6" x14ac:dyDescent="0.3">
      <c r="A298" s="161" t="s">
        <v>787</v>
      </c>
      <c r="B298" s="160">
        <v>0</v>
      </c>
      <c r="C298" s="136">
        <v>0</v>
      </c>
      <c r="D298" s="136">
        <v>0</v>
      </c>
      <c r="E298" s="136">
        <v>0</v>
      </c>
      <c r="F298" s="136">
        <v>0</v>
      </c>
      <c r="G298" s="136">
        <v>0</v>
      </c>
      <c r="H298" s="136">
        <v>0</v>
      </c>
      <c r="I298" s="136">
        <v>0</v>
      </c>
      <c r="J298" s="136">
        <v>0</v>
      </c>
      <c r="K298" s="136">
        <v>0</v>
      </c>
      <c r="L298" s="136">
        <v>0</v>
      </c>
      <c r="M298" s="136">
        <v>0</v>
      </c>
      <c r="N298" s="136">
        <v>0</v>
      </c>
      <c r="O298" s="136">
        <v>0</v>
      </c>
      <c r="P298" s="136">
        <v>0</v>
      </c>
      <c r="Q298" s="136">
        <v>0</v>
      </c>
      <c r="R298" s="136">
        <v>0</v>
      </c>
      <c r="S298" s="136">
        <v>0</v>
      </c>
      <c r="T298" s="136">
        <v>0</v>
      </c>
      <c r="U298" s="136">
        <v>0</v>
      </c>
      <c r="V298" s="136">
        <v>0</v>
      </c>
      <c r="W298" s="136">
        <v>0</v>
      </c>
      <c r="X298" s="136">
        <v>0</v>
      </c>
      <c r="Y298" s="136">
        <v>0</v>
      </c>
      <c r="Z298" s="136">
        <v>0</v>
      </c>
      <c r="AA298" s="136">
        <v>0</v>
      </c>
      <c r="AB298" s="136">
        <v>0</v>
      </c>
      <c r="AC298" s="136">
        <v>0</v>
      </c>
      <c r="AD298" s="136">
        <v>0</v>
      </c>
      <c r="AE298" s="136">
        <v>0</v>
      </c>
      <c r="AF298" s="136">
        <v>0</v>
      </c>
      <c r="AG298" s="136">
        <v>0</v>
      </c>
      <c r="AH298" s="136">
        <v>0</v>
      </c>
      <c r="AI298" s="136">
        <v>0</v>
      </c>
      <c r="AJ298" s="136">
        <v>0</v>
      </c>
      <c r="AK298" s="136">
        <v>0</v>
      </c>
      <c r="AL298" s="136">
        <v>0</v>
      </c>
      <c r="AM298" s="136">
        <v>0</v>
      </c>
      <c r="AN298" s="136">
        <v>0</v>
      </c>
      <c r="AO298" s="136">
        <v>0</v>
      </c>
      <c r="AP298" s="136">
        <v>0</v>
      </c>
    </row>
    <row r="299" spans="1:42" ht="15.6" x14ac:dyDescent="0.3">
      <c r="A299" s="161" t="s">
        <v>532</v>
      </c>
      <c r="B299" s="160">
        <v>120</v>
      </c>
      <c r="C299" s="136">
        <v>0</v>
      </c>
      <c r="D299" s="136">
        <v>0</v>
      </c>
      <c r="E299" s="136">
        <v>4</v>
      </c>
      <c r="F299" s="136">
        <v>0</v>
      </c>
      <c r="G299" s="136">
        <v>0</v>
      </c>
      <c r="H299" s="136">
        <v>3</v>
      </c>
      <c r="I299" s="136">
        <v>0</v>
      </c>
      <c r="J299" s="136">
        <v>0</v>
      </c>
      <c r="K299" s="136">
        <v>0</v>
      </c>
      <c r="L299" s="136">
        <v>0</v>
      </c>
      <c r="M299" s="136">
        <v>5</v>
      </c>
      <c r="N299" s="136">
        <v>0</v>
      </c>
      <c r="O299" s="136">
        <v>0</v>
      </c>
      <c r="P299" s="136">
        <v>0</v>
      </c>
      <c r="Q299" s="136">
        <v>0</v>
      </c>
      <c r="R299" s="136">
        <v>0</v>
      </c>
      <c r="S299" s="136">
        <v>67</v>
      </c>
      <c r="T299" s="136">
        <v>1</v>
      </c>
      <c r="U299" s="136">
        <v>0</v>
      </c>
      <c r="V299" s="136">
        <v>0</v>
      </c>
      <c r="W299" s="136">
        <v>0</v>
      </c>
      <c r="X299" s="136">
        <v>0</v>
      </c>
      <c r="Y299" s="136">
        <v>0</v>
      </c>
      <c r="Z299" s="136">
        <v>0</v>
      </c>
      <c r="AA299" s="136">
        <v>0</v>
      </c>
      <c r="AB299" s="136">
        <v>0</v>
      </c>
      <c r="AC299" s="136">
        <v>6</v>
      </c>
      <c r="AD299" s="136">
        <v>0</v>
      </c>
      <c r="AE299" s="136">
        <v>0</v>
      </c>
      <c r="AF299" s="136">
        <v>0</v>
      </c>
      <c r="AG299" s="136">
        <v>24</v>
      </c>
      <c r="AH299" s="136">
        <v>4</v>
      </c>
      <c r="AI299" s="136">
        <v>0</v>
      </c>
      <c r="AJ299" s="136">
        <v>0</v>
      </c>
      <c r="AK299" s="136">
        <v>0</v>
      </c>
      <c r="AL299" s="136">
        <v>1</v>
      </c>
      <c r="AM299" s="136">
        <v>2</v>
      </c>
      <c r="AN299" s="136">
        <v>1</v>
      </c>
      <c r="AO299" s="136">
        <v>1</v>
      </c>
      <c r="AP299" s="136">
        <v>1</v>
      </c>
    </row>
    <row r="300" spans="1:42" ht="15.6" x14ac:dyDescent="0.3">
      <c r="A300" s="161" t="s">
        <v>788</v>
      </c>
      <c r="B300" s="160">
        <v>4</v>
      </c>
      <c r="C300" s="136">
        <v>0</v>
      </c>
      <c r="D300" s="136">
        <v>0</v>
      </c>
      <c r="E300" s="136">
        <v>0</v>
      </c>
      <c r="F300" s="136">
        <v>0</v>
      </c>
      <c r="G300" s="136">
        <v>0</v>
      </c>
      <c r="H300" s="136">
        <v>0</v>
      </c>
      <c r="I300" s="136">
        <v>0</v>
      </c>
      <c r="J300" s="136">
        <v>0</v>
      </c>
      <c r="K300" s="136">
        <v>0</v>
      </c>
      <c r="L300" s="136">
        <v>0</v>
      </c>
      <c r="M300" s="136">
        <v>0</v>
      </c>
      <c r="N300" s="136">
        <v>0</v>
      </c>
      <c r="O300" s="136">
        <v>0</v>
      </c>
      <c r="P300" s="136">
        <v>0</v>
      </c>
      <c r="Q300" s="136">
        <v>0</v>
      </c>
      <c r="R300" s="136">
        <v>0</v>
      </c>
      <c r="S300" s="136">
        <v>3</v>
      </c>
      <c r="T300" s="136">
        <v>0</v>
      </c>
      <c r="U300" s="136">
        <v>0</v>
      </c>
      <c r="V300" s="136">
        <v>0</v>
      </c>
      <c r="W300" s="136">
        <v>0</v>
      </c>
      <c r="X300" s="136">
        <v>0</v>
      </c>
      <c r="Y300" s="136">
        <v>0</v>
      </c>
      <c r="Z300" s="136">
        <v>0</v>
      </c>
      <c r="AA300" s="136">
        <v>0</v>
      </c>
      <c r="AB300" s="136">
        <v>0</v>
      </c>
      <c r="AC300" s="136">
        <v>0</v>
      </c>
      <c r="AD300" s="136">
        <v>0</v>
      </c>
      <c r="AE300" s="136">
        <v>0</v>
      </c>
      <c r="AF300" s="136">
        <v>0</v>
      </c>
      <c r="AG300" s="136">
        <v>0</v>
      </c>
      <c r="AH300" s="136">
        <v>0</v>
      </c>
      <c r="AI300" s="136">
        <v>0</v>
      </c>
      <c r="AJ300" s="136">
        <v>1</v>
      </c>
      <c r="AK300" s="136">
        <v>0</v>
      </c>
      <c r="AL300" s="136">
        <v>0</v>
      </c>
      <c r="AM300" s="136">
        <v>0</v>
      </c>
      <c r="AN300" s="136">
        <v>0</v>
      </c>
      <c r="AO300" s="136">
        <v>0</v>
      </c>
      <c r="AP300" s="136">
        <v>0</v>
      </c>
    </row>
    <row r="301" spans="1:42" ht="15.6" x14ac:dyDescent="0.3">
      <c r="A301" s="161" t="s">
        <v>499</v>
      </c>
      <c r="B301" s="160">
        <v>4</v>
      </c>
      <c r="C301" s="136">
        <v>0</v>
      </c>
      <c r="D301" s="136">
        <v>0</v>
      </c>
      <c r="E301" s="136">
        <v>0</v>
      </c>
      <c r="F301" s="136">
        <v>0</v>
      </c>
      <c r="G301" s="136">
        <v>0</v>
      </c>
      <c r="H301" s="136">
        <v>0</v>
      </c>
      <c r="I301" s="136">
        <v>0</v>
      </c>
      <c r="J301" s="136">
        <v>0</v>
      </c>
      <c r="K301" s="136">
        <v>0</v>
      </c>
      <c r="L301" s="136">
        <v>0</v>
      </c>
      <c r="M301" s="136">
        <v>0</v>
      </c>
      <c r="N301" s="136">
        <v>0</v>
      </c>
      <c r="O301" s="136">
        <v>0</v>
      </c>
      <c r="P301" s="136">
        <v>0</v>
      </c>
      <c r="Q301" s="136">
        <v>0</v>
      </c>
      <c r="R301" s="136">
        <v>0</v>
      </c>
      <c r="S301" s="136">
        <v>2</v>
      </c>
      <c r="T301" s="136">
        <v>1</v>
      </c>
      <c r="U301" s="136">
        <v>1</v>
      </c>
      <c r="V301" s="136">
        <v>0</v>
      </c>
      <c r="W301" s="136">
        <v>0</v>
      </c>
      <c r="X301" s="136">
        <v>0</v>
      </c>
      <c r="Y301" s="136">
        <v>0</v>
      </c>
      <c r="Z301" s="136">
        <v>0</v>
      </c>
      <c r="AA301" s="136">
        <v>0</v>
      </c>
      <c r="AB301" s="136">
        <v>0</v>
      </c>
      <c r="AC301" s="136">
        <v>0</v>
      </c>
      <c r="AD301" s="136">
        <v>0</v>
      </c>
      <c r="AE301" s="136">
        <v>0</v>
      </c>
      <c r="AF301" s="136">
        <v>0</v>
      </c>
      <c r="AG301" s="136">
        <v>0</v>
      </c>
      <c r="AH301" s="136">
        <v>0</v>
      </c>
      <c r="AI301" s="136">
        <v>0</v>
      </c>
      <c r="AJ301" s="136">
        <v>0</v>
      </c>
      <c r="AK301" s="136">
        <v>0</v>
      </c>
      <c r="AL301" s="136">
        <v>0</v>
      </c>
      <c r="AM301" s="136">
        <v>0</v>
      </c>
      <c r="AN301" s="136">
        <v>0</v>
      </c>
      <c r="AO301" s="136">
        <v>0</v>
      </c>
      <c r="AP301" s="136">
        <v>0</v>
      </c>
    </row>
    <row r="302" spans="1:42" ht="15.6" x14ac:dyDescent="0.3">
      <c r="A302" s="161" t="s">
        <v>789</v>
      </c>
      <c r="B302" s="160">
        <v>0</v>
      </c>
      <c r="C302" s="136">
        <v>0</v>
      </c>
      <c r="D302" s="136">
        <v>0</v>
      </c>
      <c r="E302" s="136">
        <v>0</v>
      </c>
      <c r="F302" s="136">
        <v>0</v>
      </c>
      <c r="G302" s="136">
        <v>0</v>
      </c>
      <c r="H302" s="136">
        <v>0</v>
      </c>
      <c r="I302" s="136">
        <v>0</v>
      </c>
      <c r="J302" s="136">
        <v>0</v>
      </c>
      <c r="K302" s="136">
        <v>0</v>
      </c>
      <c r="L302" s="136">
        <v>0</v>
      </c>
      <c r="M302" s="136">
        <v>0</v>
      </c>
      <c r="N302" s="136">
        <v>0</v>
      </c>
      <c r="O302" s="136">
        <v>0</v>
      </c>
      <c r="P302" s="136">
        <v>0</v>
      </c>
      <c r="Q302" s="136">
        <v>0</v>
      </c>
      <c r="R302" s="136">
        <v>0</v>
      </c>
      <c r="S302" s="136">
        <v>0</v>
      </c>
      <c r="T302" s="136">
        <v>0</v>
      </c>
      <c r="U302" s="136">
        <v>0</v>
      </c>
      <c r="V302" s="136">
        <v>0</v>
      </c>
      <c r="W302" s="136">
        <v>0</v>
      </c>
      <c r="X302" s="136">
        <v>0</v>
      </c>
      <c r="Y302" s="136">
        <v>0</v>
      </c>
      <c r="Z302" s="136">
        <v>0</v>
      </c>
      <c r="AA302" s="136">
        <v>0</v>
      </c>
      <c r="AB302" s="136">
        <v>0</v>
      </c>
      <c r="AC302" s="136">
        <v>0</v>
      </c>
      <c r="AD302" s="136">
        <v>0</v>
      </c>
      <c r="AE302" s="136">
        <v>0</v>
      </c>
      <c r="AF302" s="136">
        <v>0</v>
      </c>
      <c r="AG302" s="136">
        <v>0</v>
      </c>
      <c r="AH302" s="136">
        <v>0</v>
      </c>
      <c r="AI302" s="136">
        <v>0</v>
      </c>
      <c r="AJ302" s="136">
        <v>0</v>
      </c>
      <c r="AK302" s="136">
        <v>0</v>
      </c>
      <c r="AL302" s="136">
        <v>0</v>
      </c>
      <c r="AM302" s="136">
        <v>0</v>
      </c>
      <c r="AN302" s="136">
        <v>0</v>
      </c>
      <c r="AO302" s="136">
        <v>0</v>
      </c>
      <c r="AP302" s="136">
        <v>0</v>
      </c>
    </row>
    <row r="303" spans="1:42" ht="15.6" x14ac:dyDescent="0.3">
      <c r="A303" s="161" t="s">
        <v>790</v>
      </c>
      <c r="B303" s="160">
        <v>0</v>
      </c>
      <c r="C303" s="136">
        <v>0</v>
      </c>
      <c r="D303" s="136">
        <v>0</v>
      </c>
      <c r="E303" s="136">
        <v>0</v>
      </c>
      <c r="F303" s="136">
        <v>0</v>
      </c>
      <c r="G303" s="136">
        <v>0</v>
      </c>
      <c r="H303" s="136">
        <v>0</v>
      </c>
      <c r="I303" s="136">
        <v>0</v>
      </c>
      <c r="J303" s="136">
        <v>0</v>
      </c>
      <c r="K303" s="136">
        <v>0</v>
      </c>
      <c r="L303" s="136">
        <v>0</v>
      </c>
      <c r="M303" s="136">
        <v>0</v>
      </c>
      <c r="N303" s="136">
        <v>0</v>
      </c>
      <c r="O303" s="136">
        <v>0</v>
      </c>
      <c r="P303" s="136">
        <v>0</v>
      </c>
      <c r="Q303" s="136">
        <v>0</v>
      </c>
      <c r="R303" s="136">
        <v>0</v>
      </c>
      <c r="S303" s="136">
        <v>0</v>
      </c>
      <c r="T303" s="136">
        <v>0</v>
      </c>
      <c r="U303" s="136">
        <v>0</v>
      </c>
      <c r="V303" s="136">
        <v>0</v>
      </c>
      <c r="W303" s="136">
        <v>0</v>
      </c>
      <c r="X303" s="136">
        <v>0</v>
      </c>
      <c r="Y303" s="136">
        <v>0</v>
      </c>
      <c r="Z303" s="136">
        <v>0</v>
      </c>
      <c r="AA303" s="136">
        <v>0</v>
      </c>
      <c r="AB303" s="136">
        <v>0</v>
      </c>
      <c r="AC303" s="136">
        <v>0</v>
      </c>
      <c r="AD303" s="136">
        <v>0</v>
      </c>
      <c r="AE303" s="136">
        <v>0</v>
      </c>
      <c r="AF303" s="136">
        <v>0</v>
      </c>
      <c r="AG303" s="136">
        <v>0</v>
      </c>
      <c r="AH303" s="136">
        <v>0</v>
      </c>
      <c r="AI303" s="136">
        <v>0</v>
      </c>
      <c r="AJ303" s="136">
        <v>0</v>
      </c>
      <c r="AK303" s="136">
        <v>0</v>
      </c>
      <c r="AL303" s="136">
        <v>0</v>
      </c>
      <c r="AM303" s="136">
        <v>0</v>
      </c>
      <c r="AN303" s="136">
        <v>0</v>
      </c>
      <c r="AO303" s="136">
        <v>0</v>
      </c>
      <c r="AP303" s="136">
        <v>0</v>
      </c>
    </row>
    <row r="304" spans="1:42" ht="15.6" x14ac:dyDescent="0.3">
      <c r="A304" s="161" t="s">
        <v>791</v>
      </c>
      <c r="B304" s="160">
        <v>0</v>
      </c>
      <c r="C304" s="136">
        <v>0</v>
      </c>
      <c r="D304" s="136">
        <v>0</v>
      </c>
      <c r="E304" s="136">
        <v>0</v>
      </c>
      <c r="F304" s="136">
        <v>0</v>
      </c>
      <c r="G304" s="136">
        <v>0</v>
      </c>
      <c r="H304" s="136">
        <v>0</v>
      </c>
      <c r="I304" s="136">
        <v>0</v>
      </c>
      <c r="J304" s="136">
        <v>0</v>
      </c>
      <c r="K304" s="136">
        <v>0</v>
      </c>
      <c r="L304" s="136">
        <v>0</v>
      </c>
      <c r="M304" s="136">
        <v>0</v>
      </c>
      <c r="N304" s="136">
        <v>0</v>
      </c>
      <c r="O304" s="136">
        <v>0</v>
      </c>
      <c r="P304" s="136">
        <v>0</v>
      </c>
      <c r="Q304" s="136">
        <v>0</v>
      </c>
      <c r="R304" s="136">
        <v>0</v>
      </c>
      <c r="S304" s="136">
        <v>0</v>
      </c>
      <c r="T304" s="136">
        <v>0</v>
      </c>
      <c r="U304" s="136">
        <v>0</v>
      </c>
      <c r="V304" s="136">
        <v>0</v>
      </c>
      <c r="W304" s="136">
        <v>0</v>
      </c>
      <c r="X304" s="136">
        <v>0</v>
      </c>
      <c r="Y304" s="136">
        <v>0</v>
      </c>
      <c r="Z304" s="136">
        <v>0</v>
      </c>
      <c r="AA304" s="136">
        <v>0</v>
      </c>
      <c r="AB304" s="136">
        <v>0</v>
      </c>
      <c r="AC304" s="136">
        <v>0</v>
      </c>
      <c r="AD304" s="136">
        <v>0</v>
      </c>
      <c r="AE304" s="136">
        <v>0</v>
      </c>
      <c r="AF304" s="136">
        <v>0</v>
      </c>
      <c r="AG304" s="136">
        <v>0</v>
      </c>
      <c r="AH304" s="136">
        <v>0</v>
      </c>
      <c r="AI304" s="136">
        <v>0</v>
      </c>
      <c r="AJ304" s="136">
        <v>0</v>
      </c>
      <c r="AK304" s="136">
        <v>0</v>
      </c>
      <c r="AL304" s="136">
        <v>0</v>
      </c>
      <c r="AM304" s="136">
        <v>0</v>
      </c>
      <c r="AN304" s="136">
        <v>0</v>
      </c>
      <c r="AO304" s="136">
        <v>0</v>
      </c>
      <c r="AP304" s="136">
        <v>0</v>
      </c>
    </row>
    <row r="305" spans="1:42" ht="15.6" x14ac:dyDescent="0.3">
      <c r="A305" s="161" t="s">
        <v>792</v>
      </c>
      <c r="B305" s="160">
        <v>0</v>
      </c>
      <c r="C305" s="136">
        <v>0</v>
      </c>
      <c r="D305" s="136">
        <v>0</v>
      </c>
      <c r="E305" s="136">
        <v>0</v>
      </c>
      <c r="F305" s="136">
        <v>0</v>
      </c>
      <c r="G305" s="136">
        <v>0</v>
      </c>
      <c r="H305" s="136">
        <v>0</v>
      </c>
      <c r="I305" s="136">
        <v>0</v>
      </c>
      <c r="J305" s="136">
        <v>0</v>
      </c>
      <c r="K305" s="136">
        <v>0</v>
      </c>
      <c r="L305" s="136">
        <v>0</v>
      </c>
      <c r="M305" s="136">
        <v>0</v>
      </c>
      <c r="N305" s="136">
        <v>0</v>
      </c>
      <c r="O305" s="136">
        <v>0</v>
      </c>
      <c r="P305" s="136">
        <v>0</v>
      </c>
      <c r="Q305" s="136">
        <v>0</v>
      </c>
      <c r="R305" s="136">
        <v>0</v>
      </c>
      <c r="S305" s="136">
        <v>0</v>
      </c>
      <c r="T305" s="136">
        <v>0</v>
      </c>
      <c r="U305" s="136">
        <v>0</v>
      </c>
      <c r="V305" s="136">
        <v>0</v>
      </c>
      <c r="W305" s="136">
        <v>0</v>
      </c>
      <c r="X305" s="136">
        <v>0</v>
      </c>
      <c r="Y305" s="136">
        <v>0</v>
      </c>
      <c r="Z305" s="136">
        <v>0</v>
      </c>
      <c r="AA305" s="136">
        <v>0</v>
      </c>
      <c r="AB305" s="136">
        <v>0</v>
      </c>
      <c r="AC305" s="136">
        <v>0</v>
      </c>
      <c r="AD305" s="136">
        <v>0</v>
      </c>
      <c r="AE305" s="136">
        <v>0</v>
      </c>
      <c r="AF305" s="136">
        <v>0</v>
      </c>
      <c r="AG305" s="136">
        <v>0</v>
      </c>
      <c r="AH305" s="136">
        <v>0</v>
      </c>
      <c r="AI305" s="136">
        <v>0</v>
      </c>
      <c r="AJ305" s="136">
        <v>0</v>
      </c>
      <c r="AK305" s="136">
        <v>0</v>
      </c>
      <c r="AL305" s="136">
        <v>0</v>
      </c>
      <c r="AM305" s="136">
        <v>0</v>
      </c>
      <c r="AN305" s="136">
        <v>0</v>
      </c>
      <c r="AO305" s="136">
        <v>0</v>
      </c>
      <c r="AP305" s="136">
        <v>0</v>
      </c>
    </row>
    <row r="306" spans="1:42" ht="15.6" x14ac:dyDescent="0.3">
      <c r="A306" s="161" t="s">
        <v>793</v>
      </c>
      <c r="B306" s="160">
        <v>0</v>
      </c>
      <c r="C306" s="136">
        <v>0</v>
      </c>
      <c r="D306" s="136">
        <v>0</v>
      </c>
      <c r="E306" s="136">
        <v>0</v>
      </c>
      <c r="F306" s="136">
        <v>0</v>
      </c>
      <c r="G306" s="136">
        <v>0</v>
      </c>
      <c r="H306" s="136">
        <v>0</v>
      </c>
      <c r="I306" s="136">
        <v>0</v>
      </c>
      <c r="J306" s="136">
        <v>0</v>
      </c>
      <c r="K306" s="136">
        <v>0</v>
      </c>
      <c r="L306" s="136">
        <v>0</v>
      </c>
      <c r="M306" s="136">
        <v>0</v>
      </c>
      <c r="N306" s="136">
        <v>0</v>
      </c>
      <c r="O306" s="136">
        <v>0</v>
      </c>
      <c r="P306" s="136">
        <v>0</v>
      </c>
      <c r="Q306" s="136">
        <v>0</v>
      </c>
      <c r="R306" s="136">
        <v>0</v>
      </c>
      <c r="S306" s="136">
        <v>0</v>
      </c>
      <c r="T306" s="136">
        <v>0</v>
      </c>
      <c r="U306" s="136">
        <v>0</v>
      </c>
      <c r="V306" s="136">
        <v>0</v>
      </c>
      <c r="W306" s="136">
        <v>0</v>
      </c>
      <c r="X306" s="136">
        <v>0</v>
      </c>
      <c r="Y306" s="136">
        <v>0</v>
      </c>
      <c r="Z306" s="136">
        <v>0</v>
      </c>
      <c r="AA306" s="136">
        <v>0</v>
      </c>
      <c r="AB306" s="136">
        <v>0</v>
      </c>
      <c r="AC306" s="136">
        <v>0</v>
      </c>
      <c r="AD306" s="136">
        <v>0</v>
      </c>
      <c r="AE306" s="136">
        <v>0</v>
      </c>
      <c r="AF306" s="136">
        <v>0</v>
      </c>
      <c r="AG306" s="136">
        <v>0</v>
      </c>
      <c r="AH306" s="136">
        <v>0</v>
      </c>
      <c r="AI306" s="136">
        <v>0</v>
      </c>
      <c r="AJ306" s="136">
        <v>0</v>
      </c>
      <c r="AK306" s="136">
        <v>0</v>
      </c>
      <c r="AL306" s="136">
        <v>0</v>
      </c>
      <c r="AM306" s="136">
        <v>0</v>
      </c>
      <c r="AN306" s="136">
        <v>0</v>
      </c>
      <c r="AO306" s="136">
        <v>0</v>
      </c>
      <c r="AP306" s="136">
        <v>0</v>
      </c>
    </row>
    <row r="307" spans="1:42" ht="15.6" x14ac:dyDescent="0.3">
      <c r="A307" s="161" t="s">
        <v>597</v>
      </c>
      <c r="B307" s="160">
        <v>0</v>
      </c>
      <c r="C307" s="136">
        <v>0</v>
      </c>
      <c r="D307" s="136">
        <v>0</v>
      </c>
      <c r="E307" s="136">
        <v>0</v>
      </c>
      <c r="F307" s="136">
        <v>0</v>
      </c>
      <c r="G307" s="136">
        <v>0</v>
      </c>
      <c r="H307" s="136">
        <v>0</v>
      </c>
      <c r="I307" s="136">
        <v>0</v>
      </c>
      <c r="J307" s="136">
        <v>0</v>
      </c>
      <c r="K307" s="136">
        <v>0</v>
      </c>
      <c r="L307" s="136">
        <v>0</v>
      </c>
      <c r="M307" s="136">
        <v>0</v>
      </c>
      <c r="N307" s="136">
        <v>0</v>
      </c>
      <c r="O307" s="136">
        <v>0</v>
      </c>
      <c r="P307" s="136">
        <v>0</v>
      </c>
      <c r="Q307" s="136">
        <v>0</v>
      </c>
      <c r="R307" s="136">
        <v>0</v>
      </c>
      <c r="S307" s="136">
        <v>0</v>
      </c>
      <c r="T307" s="136">
        <v>0</v>
      </c>
      <c r="U307" s="136">
        <v>0</v>
      </c>
      <c r="V307" s="136">
        <v>0</v>
      </c>
      <c r="W307" s="136">
        <v>0</v>
      </c>
      <c r="X307" s="136">
        <v>0</v>
      </c>
      <c r="Y307" s="136">
        <v>0</v>
      </c>
      <c r="Z307" s="136">
        <v>0</v>
      </c>
      <c r="AA307" s="136">
        <v>0</v>
      </c>
      <c r="AB307" s="136">
        <v>0</v>
      </c>
      <c r="AC307" s="136">
        <v>0</v>
      </c>
      <c r="AD307" s="136">
        <v>0</v>
      </c>
      <c r="AE307" s="136">
        <v>0</v>
      </c>
      <c r="AF307" s="136">
        <v>0</v>
      </c>
      <c r="AG307" s="136">
        <v>0</v>
      </c>
      <c r="AH307" s="136">
        <v>0</v>
      </c>
      <c r="AI307" s="136">
        <v>0</v>
      </c>
      <c r="AJ307" s="136">
        <v>0</v>
      </c>
      <c r="AK307" s="136">
        <v>0</v>
      </c>
      <c r="AL307" s="136">
        <v>0</v>
      </c>
      <c r="AM307" s="136">
        <v>0</v>
      </c>
      <c r="AN307" s="136">
        <v>0</v>
      </c>
      <c r="AO307" s="136">
        <v>0</v>
      </c>
      <c r="AP307" s="136">
        <v>0</v>
      </c>
    </row>
    <row r="308" spans="1:42" ht="15.6" x14ac:dyDescent="0.3">
      <c r="A308" s="161" t="s">
        <v>794</v>
      </c>
      <c r="B308" s="160">
        <v>5</v>
      </c>
      <c r="C308" s="136">
        <v>0</v>
      </c>
      <c r="D308" s="136">
        <v>0</v>
      </c>
      <c r="E308" s="136">
        <v>0</v>
      </c>
      <c r="F308" s="136">
        <v>0</v>
      </c>
      <c r="G308" s="136">
        <v>0</v>
      </c>
      <c r="H308" s="136">
        <v>0</v>
      </c>
      <c r="I308" s="136">
        <v>0</v>
      </c>
      <c r="J308" s="136">
        <v>0</v>
      </c>
      <c r="K308" s="136">
        <v>0</v>
      </c>
      <c r="L308" s="136">
        <v>0</v>
      </c>
      <c r="M308" s="136">
        <v>0</v>
      </c>
      <c r="N308" s="136">
        <v>0</v>
      </c>
      <c r="O308" s="136">
        <v>0</v>
      </c>
      <c r="P308" s="136">
        <v>0</v>
      </c>
      <c r="Q308" s="136">
        <v>0</v>
      </c>
      <c r="R308" s="136">
        <v>0</v>
      </c>
      <c r="S308" s="136">
        <v>4</v>
      </c>
      <c r="T308" s="136">
        <v>0</v>
      </c>
      <c r="U308" s="136">
        <v>0</v>
      </c>
      <c r="V308" s="136">
        <v>0</v>
      </c>
      <c r="W308" s="136">
        <v>0</v>
      </c>
      <c r="X308" s="136">
        <v>0</v>
      </c>
      <c r="Y308" s="136">
        <v>0</v>
      </c>
      <c r="Z308" s="136">
        <v>0</v>
      </c>
      <c r="AA308" s="136">
        <v>0</v>
      </c>
      <c r="AB308" s="136">
        <v>0</v>
      </c>
      <c r="AC308" s="136">
        <v>1</v>
      </c>
      <c r="AD308" s="136">
        <v>0</v>
      </c>
      <c r="AE308" s="136">
        <v>0</v>
      </c>
      <c r="AF308" s="136">
        <v>0</v>
      </c>
      <c r="AG308" s="136">
        <v>0</v>
      </c>
      <c r="AH308" s="136">
        <v>0</v>
      </c>
      <c r="AI308" s="136">
        <v>0</v>
      </c>
      <c r="AJ308" s="136">
        <v>0</v>
      </c>
      <c r="AK308" s="136">
        <v>0</v>
      </c>
      <c r="AL308" s="136">
        <v>0</v>
      </c>
      <c r="AM308" s="136">
        <v>0</v>
      </c>
      <c r="AN308" s="136">
        <v>0</v>
      </c>
      <c r="AO308" s="136">
        <v>0</v>
      </c>
      <c r="AP308" s="136">
        <v>0</v>
      </c>
    </row>
    <row r="309" spans="1:42" ht="15.6" x14ac:dyDescent="0.3">
      <c r="A309" s="161" t="s">
        <v>795</v>
      </c>
      <c r="B309" s="160">
        <v>0</v>
      </c>
      <c r="C309" s="136">
        <v>0</v>
      </c>
      <c r="D309" s="136">
        <v>0</v>
      </c>
      <c r="E309" s="136">
        <v>0</v>
      </c>
      <c r="F309" s="136">
        <v>0</v>
      </c>
      <c r="G309" s="136">
        <v>0</v>
      </c>
      <c r="H309" s="136">
        <v>0</v>
      </c>
      <c r="I309" s="136">
        <v>0</v>
      </c>
      <c r="J309" s="136">
        <v>0</v>
      </c>
      <c r="K309" s="136">
        <v>0</v>
      </c>
      <c r="L309" s="136">
        <v>0</v>
      </c>
      <c r="M309" s="136">
        <v>0</v>
      </c>
      <c r="N309" s="136">
        <v>0</v>
      </c>
      <c r="O309" s="136">
        <v>0</v>
      </c>
      <c r="P309" s="136">
        <v>0</v>
      </c>
      <c r="Q309" s="136">
        <v>0</v>
      </c>
      <c r="R309" s="136">
        <v>0</v>
      </c>
      <c r="S309" s="136">
        <v>0</v>
      </c>
      <c r="T309" s="136">
        <v>0</v>
      </c>
      <c r="U309" s="136">
        <v>0</v>
      </c>
      <c r="V309" s="136">
        <v>0</v>
      </c>
      <c r="W309" s="136">
        <v>0</v>
      </c>
      <c r="X309" s="136">
        <v>0</v>
      </c>
      <c r="Y309" s="136">
        <v>0</v>
      </c>
      <c r="Z309" s="136">
        <v>0</v>
      </c>
      <c r="AA309" s="136">
        <v>0</v>
      </c>
      <c r="AB309" s="136">
        <v>0</v>
      </c>
      <c r="AC309" s="136">
        <v>0</v>
      </c>
      <c r="AD309" s="136">
        <v>0</v>
      </c>
      <c r="AE309" s="136">
        <v>0</v>
      </c>
      <c r="AF309" s="136">
        <v>0</v>
      </c>
      <c r="AG309" s="136">
        <v>0</v>
      </c>
      <c r="AH309" s="136">
        <v>0</v>
      </c>
      <c r="AI309" s="136">
        <v>0</v>
      </c>
      <c r="AJ309" s="136">
        <v>0</v>
      </c>
      <c r="AK309" s="136">
        <v>0</v>
      </c>
      <c r="AL309" s="136">
        <v>0</v>
      </c>
      <c r="AM309" s="136">
        <v>0</v>
      </c>
      <c r="AN309" s="136">
        <v>0</v>
      </c>
      <c r="AO309" s="136">
        <v>0</v>
      </c>
      <c r="AP309" s="136">
        <v>0</v>
      </c>
    </row>
    <row r="310" spans="1:42" ht="15.6" x14ac:dyDescent="0.3">
      <c r="A310" s="161" t="s">
        <v>315</v>
      </c>
      <c r="B310" s="191">
        <v>13438</v>
      </c>
      <c r="C310" s="191">
        <v>12</v>
      </c>
      <c r="D310" s="191">
        <v>48</v>
      </c>
      <c r="E310" s="191">
        <v>272</v>
      </c>
      <c r="F310" s="191">
        <v>83</v>
      </c>
      <c r="G310" s="191">
        <v>134</v>
      </c>
      <c r="H310" s="191">
        <v>1260</v>
      </c>
      <c r="I310" s="191">
        <v>8</v>
      </c>
      <c r="J310" s="191">
        <v>160</v>
      </c>
      <c r="K310" s="191">
        <v>26</v>
      </c>
      <c r="L310" s="191">
        <v>5</v>
      </c>
      <c r="M310" s="191">
        <v>88</v>
      </c>
      <c r="N310" s="191">
        <v>2</v>
      </c>
      <c r="O310" s="191">
        <v>102</v>
      </c>
      <c r="P310" s="191">
        <v>78</v>
      </c>
      <c r="Q310" s="191">
        <v>185</v>
      </c>
      <c r="R310" s="191">
        <v>57</v>
      </c>
      <c r="S310" s="191">
        <v>4890</v>
      </c>
      <c r="T310" s="191">
        <v>561</v>
      </c>
      <c r="U310" s="191">
        <v>51</v>
      </c>
      <c r="V310" s="191">
        <v>54</v>
      </c>
      <c r="W310" s="191">
        <v>105</v>
      </c>
      <c r="X310" s="191">
        <v>12</v>
      </c>
      <c r="Y310" s="191">
        <v>85</v>
      </c>
      <c r="Z310" s="191">
        <v>32</v>
      </c>
      <c r="AA310" s="191">
        <v>51</v>
      </c>
      <c r="AB310" s="191">
        <v>14</v>
      </c>
      <c r="AC310" s="191">
        <v>1304</v>
      </c>
      <c r="AD310" s="191">
        <v>29</v>
      </c>
      <c r="AE310" s="191">
        <v>138</v>
      </c>
      <c r="AF310" s="191">
        <v>28</v>
      </c>
      <c r="AG310" s="191">
        <v>1113</v>
      </c>
      <c r="AH310" s="191">
        <v>861</v>
      </c>
      <c r="AI310" s="191">
        <v>64</v>
      </c>
      <c r="AJ310" s="191">
        <v>590</v>
      </c>
      <c r="AK310" s="191">
        <v>5</v>
      </c>
      <c r="AL310" s="191">
        <v>68</v>
      </c>
      <c r="AM310" s="191">
        <v>360</v>
      </c>
      <c r="AN310" s="191">
        <v>117</v>
      </c>
      <c r="AO310" s="191">
        <v>203</v>
      </c>
      <c r="AP310" s="191">
        <v>183</v>
      </c>
    </row>
    <row r="311" spans="1:42" x14ac:dyDescent="0.25">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row>
    <row r="312" spans="1:42" x14ac:dyDescent="0.25">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row>
  </sheetData>
  <phoneticPr fontId="0" type="noConversion"/>
  <printOptions horizontalCentered="1"/>
  <pageMargins left="0.3"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G95" sqref="G95"/>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51BA-0A6A-4613-94C2-7D5DB90A4A49}">
  <dimension ref="A1:AU310"/>
  <sheetViews>
    <sheetView workbookViewId="0">
      <selection activeCell="F34" sqref="F34"/>
    </sheetView>
  </sheetViews>
  <sheetFormatPr defaultColWidth="8.90625" defaultRowHeight="14.4" x14ac:dyDescent="0.3"/>
  <cols>
    <col min="1" max="1" width="8.90625" style="204"/>
    <col min="2" max="2" width="9.453125" style="204" bestFit="1" customWidth="1"/>
    <col min="3" max="3" width="8.90625" style="204"/>
    <col min="4" max="4" width="9.453125" style="204" bestFit="1" customWidth="1"/>
    <col min="5" max="5" width="8.6328125" style="204" customWidth="1"/>
    <col min="6" max="6" width="23" style="204" bestFit="1" customWidth="1"/>
    <col min="7" max="47" width="8.6328125" style="204" customWidth="1"/>
    <col min="48" max="16384" width="8.90625" style="204"/>
  </cols>
  <sheetData>
    <row r="1" spans="1:47" x14ac:dyDescent="0.3">
      <c r="A1" s="204" t="s">
        <v>825</v>
      </c>
      <c r="B1" s="204" t="s">
        <v>826</v>
      </c>
      <c r="C1" s="204" t="s">
        <v>827</v>
      </c>
      <c r="D1" s="204" t="s">
        <v>828</v>
      </c>
      <c r="E1" s="205" t="s">
        <v>829</v>
      </c>
      <c r="F1" s="205" t="s">
        <v>830</v>
      </c>
      <c r="G1" s="205" t="s">
        <v>831</v>
      </c>
      <c r="H1" s="205" t="s">
        <v>1</v>
      </c>
      <c r="I1" s="205" t="s">
        <v>2</v>
      </c>
      <c r="J1" s="205" t="s">
        <v>3</v>
      </c>
      <c r="K1" s="205" t="s">
        <v>4</v>
      </c>
      <c r="L1" s="205" t="s">
        <v>5</v>
      </c>
      <c r="M1" s="205" t="s">
        <v>6</v>
      </c>
      <c r="N1" s="205" t="s">
        <v>7</v>
      </c>
      <c r="O1" s="205" t="s">
        <v>8</v>
      </c>
      <c r="P1" s="205" t="s">
        <v>9</v>
      </c>
      <c r="Q1" s="205" t="s">
        <v>10</v>
      </c>
      <c r="R1" s="205" t="s">
        <v>11</v>
      </c>
      <c r="S1" s="205" t="s">
        <v>12</v>
      </c>
      <c r="T1" s="205" t="s">
        <v>13</v>
      </c>
      <c r="U1" s="205" t="s">
        <v>832</v>
      </c>
      <c r="V1" s="205" t="s">
        <v>15</v>
      </c>
      <c r="W1" s="205" t="s">
        <v>16</v>
      </c>
      <c r="X1" s="205" t="s">
        <v>17</v>
      </c>
      <c r="Y1" s="205" t="s">
        <v>18</v>
      </c>
      <c r="Z1" s="205" t="s">
        <v>19</v>
      </c>
      <c r="AA1" s="205" t="s">
        <v>833</v>
      </c>
      <c r="AB1" s="205" t="s">
        <v>21</v>
      </c>
      <c r="AC1" s="205" t="s">
        <v>22</v>
      </c>
      <c r="AD1" s="205" t="s">
        <v>23</v>
      </c>
      <c r="AE1" s="205" t="s">
        <v>24</v>
      </c>
      <c r="AF1" s="205" t="s">
        <v>25</v>
      </c>
      <c r="AG1" s="205" t="s">
        <v>834</v>
      </c>
      <c r="AH1" s="205" t="s">
        <v>27</v>
      </c>
      <c r="AI1" s="205" t="s">
        <v>835</v>
      </c>
      <c r="AJ1" s="205" t="s">
        <v>29</v>
      </c>
      <c r="AK1" s="205" t="s">
        <v>30</v>
      </c>
      <c r="AL1" s="205" t="s">
        <v>31</v>
      </c>
      <c r="AM1" s="205" t="s">
        <v>32</v>
      </c>
      <c r="AN1" s="205" t="s">
        <v>33</v>
      </c>
      <c r="AO1" s="205" t="s">
        <v>34</v>
      </c>
      <c r="AP1" s="205" t="s">
        <v>35</v>
      </c>
      <c r="AQ1" s="205" t="s">
        <v>836</v>
      </c>
      <c r="AR1" s="205" t="s">
        <v>37</v>
      </c>
      <c r="AS1" s="205" t="s">
        <v>38</v>
      </c>
      <c r="AT1" s="205" t="s">
        <v>39</v>
      </c>
      <c r="AU1" s="205" t="s">
        <v>40</v>
      </c>
    </row>
    <row r="2" spans="1:47" x14ac:dyDescent="0.3">
      <c r="A2" s="204">
        <f>IF(C2&lt;&gt;"",C2,E2)</f>
        <v>1</v>
      </c>
      <c r="B2" s="204" t="str">
        <f>IF(D2&lt;&gt;"",D2,F2)</f>
        <v>ALABAMA</v>
      </c>
      <c r="E2" s="206">
        <v>1</v>
      </c>
      <c r="F2" s="207" t="s">
        <v>41</v>
      </c>
      <c r="G2" s="206">
        <v>80</v>
      </c>
      <c r="H2" s="206">
        <v>0</v>
      </c>
      <c r="I2" s="206">
        <v>0</v>
      </c>
      <c r="J2" s="206">
        <v>3</v>
      </c>
      <c r="K2" s="206">
        <v>0</v>
      </c>
      <c r="L2" s="206">
        <v>0</v>
      </c>
      <c r="M2" s="206">
        <v>4</v>
      </c>
      <c r="N2" s="206">
        <v>0</v>
      </c>
      <c r="O2" s="206">
        <v>0</v>
      </c>
      <c r="P2" s="206">
        <v>0</v>
      </c>
      <c r="Q2" s="206">
        <v>0</v>
      </c>
      <c r="R2" s="206">
        <v>0</v>
      </c>
      <c r="S2" s="206">
        <v>0</v>
      </c>
      <c r="T2" s="206">
        <v>0</v>
      </c>
      <c r="U2" s="206">
        <v>0</v>
      </c>
      <c r="V2" s="206">
        <v>0</v>
      </c>
      <c r="W2" s="206">
        <v>0</v>
      </c>
      <c r="X2" s="206">
        <v>29</v>
      </c>
      <c r="Y2" s="206">
        <v>9</v>
      </c>
      <c r="Z2" s="206">
        <v>0</v>
      </c>
      <c r="AA2" s="206">
        <v>0</v>
      </c>
      <c r="AB2" s="206">
        <v>0</v>
      </c>
      <c r="AC2" s="206">
        <v>0</v>
      </c>
      <c r="AD2" s="206">
        <v>2</v>
      </c>
      <c r="AE2" s="206">
        <v>0</v>
      </c>
      <c r="AF2" s="206">
        <v>1</v>
      </c>
      <c r="AG2" s="206">
        <v>0</v>
      </c>
      <c r="AH2" s="206">
        <v>14</v>
      </c>
      <c r="AI2" s="206">
        <v>2</v>
      </c>
      <c r="AJ2" s="206">
        <v>0</v>
      </c>
      <c r="AK2" s="206">
        <v>0</v>
      </c>
      <c r="AL2" s="206">
        <v>1</v>
      </c>
      <c r="AM2" s="206">
        <v>4</v>
      </c>
      <c r="AN2" s="206">
        <v>0</v>
      </c>
      <c r="AO2" s="206">
        <v>3</v>
      </c>
      <c r="AP2" s="206">
        <v>0</v>
      </c>
      <c r="AQ2" s="206">
        <v>0</v>
      </c>
      <c r="AR2" s="206">
        <v>2</v>
      </c>
      <c r="AS2" s="206">
        <v>3</v>
      </c>
      <c r="AT2" s="206">
        <v>3</v>
      </c>
      <c r="AU2" s="206">
        <v>0</v>
      </c>
    </row>
    <row r="3" spans="1:47" x14ac:dyDescent="0.3">
      <c r="A3" s="204">
        <f t="shared" ref="A3:B66" si="0">IF(C3&lt;&gt;"",C3,E3)</f>
        <v>1</v>
      </c>
      <c r="B3" s="204" t="str">
        <f t="shared" si="0"/>
        <v>ALASKA</v>
      </c>
      <c r="E3" s="206">
        <v>1</v>
      </c>
      <c r="F3" s="207" t="s">
        <v>42</v>
      </c>
      <c r="G3" s="206">
        <v>170</v>
      </c>
      <c r="H3" s="206">
        <v>1</v>
      </c>
      <c r="I3" s="206">
        <v>0</v>
      </c>
      <c r="J3" s="206">
        <v>5</v>
      </c>
      <c r="K3" s="206">
        <v>1</v>
      </c>
      <c r="L3" s="206">
        <v>7</v>
      </c>
      <c r="M3" s="206">
        <v>8</v>
      </c>
      <c r="N3" s="206">
        <v>0</v>
      </c>
      <c r="O3" s="206">
        <v>8</v>
      </c>
      <c r="P3" s="206">
        <v>2</v>
      </c>
      <c r="Q3" s="206">
        <v>0</v>
      </c>
      <c r="R3" s="206">
        <v>0</v>
      </c>
      <c r="S3" s="206">
        <v>0</v>
      </c>
      <c r="T3" s="206">
        <v>2</v>
      </c>
      <c r="U3" s="206">
        <v>1</v>
      </c>
      <c r="V3" s="206">
        <v>1</v>
      </c>
      <c r="W3" s="206">
        <v>1</v>
      </c>
      <c r="X3" s="206">
        <v>26</v>
      </c>
      <c r="Y3" s="206">
        <v>11</v>
      </c>
      <c r="Z3" s="206">
        <v>0</v>
      </c>
      <c r="AA3" s="206">
        <v>2</v>
      </c>
      <c r="AB3" s="206">
        <v>0</v>
      </c>
      <c r="AC3" s="206">
        <v>0</v>
      </c>
      <c r="AD3" s="206">
        <v>4</v>
      </c>
      <c r="AE3" s="206">
        <v>1</v>
      </c>
      <c r="AF3" s="206">
        <v>0</v>
      </c>
      <c r="AG3" s="206">
        <v>0</v>
      </c>
      <c r="AH3" s="206">
        <v>26</v>
      </c>
      <c r="AI3" s="206">
        <v>1</v>
      </c>
      <c r="AJ3" s="206">
        <v>6</v>
      </c>
      <c r="AK3" s="206">
        <v>2</v>
      </c>
      <c r="AL3" s="206">
        <v>12</v>
      </c>
      <c r="AM3" s="206">
        <v>22</v>
      </c>
      <c r="AN3" s="206">
        <v>1</v>
      </c>
      <c r="AO3" s="206">
        <v>6</v>
      </c>
      <c r="AP3" s="206">
        <v>0</v>
      </c>
      <c r="AQ3" s="206">
        <v>0</v>
      </c>
      <c r="AR3" s="206">
        <v>8</v>
      </c>
      <c r="AS3" s="206">
        <v>2</v>
      </c>
      <c r="AT3" s="206">
        <v>2</v>
      </c>
      <c r="AU3" s="206">
        <v>1</v>
      </c>
    </row>
    <row r="4" spans="1:47" x14ac:dyDescent="0.3">
      <c r="A4" s="204">
        <f t="shared" si="0"/>
        <v>1</v>
      </c>
      <c r="B4" s="204" t="str">
        <f t="shared" si="0"/>
        <v>ARIZONA</v>
      </c>
      <c r="E4" s="206">
        <v>1</v>
      </c>
      <c r="F4" s="207" t="s">
        <v>43</v>
      </c>
      <c r="G4" s="206">
        <v>623</v>
      </c>
      <c r="H4" s="206">
        <v>0</v>
      </c>
      <c r="I4" s="206">
        <v>2</v>
      </c>
      <c r="J4" s="206">
        <v>13</v>
      </c>
      <c r="K4" s="206">
        <v>10</v>
      </c>
      <c r="L4" s="206">
        <v>9</v>
      </c>
      <c r="M4" s="206">
        <v>48</v>
      </c>
      <c r="N4" s="206">
        <v>1</v>
      </c>
      <c r="O4" s="206">
        <v>11</v>
      </c>
      <c r="P4" s="206">
        <v>0</v>
      </c>
      <c r="Q4" s="206">
        <v>0</v>
      </c>
      <c r="R4" s="206">
        <v>1</v>
      </c>
      <c r="S4" s="206">
        <v>0</v>
      </c>
      <c r="T4" s="206">
        <v>6</v>
      </c>
      <c r="U4" s="206">
        <v>2</v>
      </c>
      <c r="V4" s="206">
        <v>4</v>
      </c>
      <c r="W4" s="206">
        <v>7</v>
      </c>
      <c r="X4" s="206">
        <v>207</v>
      </c>
      <c r="Y4" s="206">
        <v>29</v>
      </c>
      <c r="Z4" s="206">
        <v>4</v>
      </c>
      <c r="AA4" s="206">
        <v>3</v>
      </c>
      <c r="AB4" s="206">
        <v>5</v>
      </c>
      <c r="AC4" s="206">
        <v>0</v>
      </c>
      <c r="AD4" s="206">
        <v>4</v>
      </c>
      <c r="AE4" s="206">
        <v>2</v>
      </c>
      <c r="AF4" s="206">
        <v>2</v>
      </c>
      <c r="AG4" s="206">
        <v>0</v>
      </c>
      <c r="AH4" s="206">
        <v>69</v>
      </c>
      <c r="AI4" s="206">
        <v>0</v>
      </c>
      <c r="AJ4" s="206">
        <v>11</v>
      </c>
      <c r="AK4" s="206">
        <v>1</v>
      </c>
      <c r="AL4" s="206">
        <v>52</v>
      </c>
      <c r="AM4" s="206">
        <v>42</v>
      </c>
      <c r="AN4" s="206">
        <v>2</v>
      </c>
      <c r="AO4" s="206">
        <v>32</v>
      </c>
      <c r="AP4" s="206">
        <v>1</v>
      </c>
      <c r="AQ4" s="206">
        <v>2</v>
      </c>
      <c r="AR4" s="206">
        <v>20</v>
      </c>
      <c r="AS4" s="206">
        <v>4</v>
      </c>
      <c r="AT4" s="206">
        <v>11</v>
      </c>
      <c r="AU4" s="206">
        <v>6</v>
      </c>
    </row>
    <row r="5" spans="1:47" x14ac:dyDescent="0.3">
      <c r="A5" s="204">
        <f t="shared" si="0"/>
        <v>1</v>
      </c>
      <c r="B5" s="204" t="str">
        <f t="shared" si="0"/>
        <v>ARKANSAS</v>
      </c>
      <c r="E5" s="206">
        <v>1</v>
      </c>
      <c r="F5" s="207" t="s">
        <v>44</v>
      </c>
      <c r="G5" s="206">
        <v>50</v>
      </c>
      <c r="H5" s="206">
        <v>0</v>
      </c>
      <c r="I5" s="206">
        <v>0</v>
      </c>
      <c r="J5" s="206">
        <v>0</v>
      </c>
      <c r="K5" s="206">
        <v>1</v>
      </c>
      <c r="L5" s="206">
        <v>0</v>
      </c>
      <c r="M5" s="206">
        <v>5</v>
      </c>
      <c r="N5" s="206">
        <v>0</v>
      </c>
      <c r="O5" s="206">
        <v>0</v>
      </c>
      <c r="P5" s="206">
        <v>1</v>
      </c>
      <c r="Q5" s="206">
        <v>0</v>
      </c>
      <c r="R5" s="206">
        <v>0</v>
      </c>
      <c r="S5" s="206">
        <v>0</v>
      </c>
      <c r="T5" s="206">
        <v>0</v>
      </c>
      <c r="U5" s="206">
        <v>1</v>
      </c>
      <c r="V5" s="206">
        <v>0</v>
      </c>
      <c r="W5" s="206">
        <v>0</v>
      </c>
      <c r="X5" s="206">
        <v>13</v>
      </c>
      <c r="Y5" s="206">
        <v>4</v>
      </c>
      <c r="Z5" s="206">
        <v>0</v>
      </c>
      <c r="AA5" s="206">
        <v>0</v>
      </c>
      <c r="AB5" s="206">
        <v>0</v>
      </c>
      <c r="AC5" s="206">
        <v>0</v>
      </c>
      <c r="AD5" s="206">
        <v>1</v>
      </c>
      <c r="AE5" s="206">
        <v>0</v>
      </c>
      <c r="AF5" s="206">
        <v>0</v>
      </c>
      <c r="AG5" s="206">
        <v>0</v>
      </c>
      <c r="AH5" s="206">
        <v>9</v>
      </c>
      <c r="AI5" s="206">
        <v>0</v>
      </c>
      <c r="AJ5" s="206">
        <v>0</v>
      </c>
      <c r="AK5" s="206">
        <v>0</v>
      </c>
      <c r="AL5" s="206">
        <v>3</v>
      </c>
      <c r="AM5" s="206">
        <v>8</v>
      </c>
      <c r="AN5" s="206">
        <v>0</v>
      </c>
      <c r="AO5" s="206">
        <v>0</v>
      </c>
      <c r="AP5" s="206">
        <v>0</v>
      </c>
      <c r="AQ5" s="206">
        <v>0</v>
      </c>
      <c r="AR5" s="206">
        <v>2</v>
      </c>
      <c r="AS5" s="206">
        <v>1</v>
      </c>
      <c r="AT5" s="206">
        <v>0</v>
      </c>
      <c r="AU5" s="206">
        <v>1</v>
      </c>
    </row>
    <row r="6" spans="1:47" x14ac:dyDescent="0.3">
      <c r="A6" s="204">
        <f t="shared" si="0"/>
        <v>1</v>
      </c>
      <c r="B6" s="204" t="str">
        <f t="shared" si="0"/>
        <v>CALIFORNIA</v>
      </c>
      <c r="E6" s="206">
        <v>1</v>
      </c>
      <c r="F6" s="207" t="s">
        <v>45</v>
      </c>
      <c r="G6" s="206">
        <v>2798</v>
      </c>
      <c r="H6" s="206">
        <v>4</v>
      </c>
      <c r="I6" s="206">
        <v>3</v>
      </c>
      <c r="J6" s="206">
        <v>42</v>
      </c>
      <c r="K6" s="206">
        <v>17</v>
      </c>
      <c r="L6" s="206">
        <v>35</v>
      </c>
      <c r="M6" s="206">
        <v>204</v>
      </c>
      <c r="N6" s="206">
        <v>4</v>
      </c>
      <c r="O6" s="206">
        <v>14</v>
      </c>
      <c r="P6" s="206">
        <v>6</v>
      </c>
      <c r="Q6" s="206">
        <v>2</v>
      </c>
      <c r="R6" s="206">
        <v>12</v>
      </c>
      <c r="S6" s="206">
        <v>0</v>
      </c>
      <c r="T6" s="206">
        <v>12</v>
      </c>
      <c r="U6" s="206">
        <v>15</v>
      </c>
      <c r="V6" s="206">
        <v>55</v>
      </c>
      <c r="W6" s="206">
        <v>26</v>
      </c>
      <c r="X6" s="206">
        <v>1130</v>
      </c>
      <c r="Y6" s="206">
        <v>134</v>
      </c>
      <c r="Z6" s="206">
        <v>13</v>
      </c>
      <c r="AA6" s="206">
        <v>7</v>
      </c>
      <c r="AB6" s="206">
        <v>28</v>
      </c>
      <c r="AC6" s="206">
        <v>1</v>
      </c>
      <c r="AD6" s="206">
        <v>12</v>
      </c>
      <c r="AE6" s="206">
        <v>4</v>
      </c>
      <c r="AF6" s="206">
        <v>6</v>
      </c>
      <c r="AG6" s="206">
        <v>3</v>
      </c>
      <c r="AH6" s="206">
        <v>282</v>
      </c>
      <c r="AI6" s="206">
        <v>10</v>
      </c>
      <c r="AJ6" s="206">
        <v>24</v>
      </c>
      <c r="AK6" s="206">
        <v>3</v>
      </c>
      <c r="AL6" s="206">
        <v>225</v>
      </c>
      <c r="AM6" s="206">
        <v>163</v>
      </c>
      <c r="AN6" s="206">
        <v>11</v>
      </c>
      <c r="AO6" s="206">
        <v>113</v>
      </c>
      <c r="AP6" s="206">
        <v>1</v>
      </c>
      <c r="AQ6" s="206">
        <v>21</v>
      </c>
      <c r="AR6" s="206">
        <v>84</v>
      </c>
      <c r="AS6" s="206">
        <v>16</v>
      </c>
      <c r="AT6" s="206">
        <v>21</v>
      </c>
      <c r="AU6" s="206">
        <v>35</v>
      </c>
    </row>
    <row r="7" spans="1:47" x14ac:dyDescent="0.3">
      <c r="A7" s="204">
        <f t="shared" si="0"/>
        <v>1</v>
      </c>
      <c r="B7" s="204" t="str">
        <f t="shared" si="0"/>
        <v>COLORADO</v>
      </c>
      <c r="E7" s="206">
        <v>1</v>
      </c>
      <c r="F7" s="207" t="s">
        <v>46</v>
      </c>
      <c r="G7" s="206">
        <v>431</v>
      </c>
      <c r="H7" s="206">
        <v>0</v>
      </c>
      <c r="I7" s="206">
        <v>1</v>
      </c>
      <c r="J7" s="206">
        <v>12</v>
      </c>
      <c r="K7" s="206">
        <v>3</v>
      </c>
      <c r="L7" s="206">
        <v>10</v>
      </c>
      <c r="M7" s="206">
        <v>38</v>
      </c>
      <c r="N7" s="206">
        <v>0</v>
      </c>
      <c r="O7" s="206">
        <v>2</v>
      </c>
      <c r="P7" s="206">
        <v>0</v>
      </c>
      <c r="Q7" s="206">
        <v>0</v>
      </c>
      <c r="R7" s="206">
        <v>3</v>
      </c>
      <c r="S7" s="206">
        <v>0</v>
      </c>
      <c r="T7" s="206">
        <v>0</v>
      </c>
      <c r="U7" s="206">
        <v>3</v>
      </c>
      <c r="V7" s="206">
        <v>6</v>
      </c>
      <c r="W7" s="206">
        <v>2</v>
      </c>
      <c r="X7" s="206">
        <v>139</v>
      </c>
      <c r="Y7" s="206">
        <v>17</v>
      </c>
      <c r="Z7" s="206">
        <v>0</v>
      </c>
      <c r="AA7" s="206">
        <v>0</v>
      </c>
      <c r="AB7" s="206">
        <v>0</v>
      </c>
      <c r="AC7" s="206">
        <v>3</v>
      </c>
      <c r="AD7" s="206">
        <v>2</v>
      </c>
      <c r="AE7" s="206">
        <v>0</v>
      </c>
      <c r="AF7" s="206">
        <v>2</v>
      </c>
      <c r="AG7" s="206">
        <v>0</v>
      </c>
      <c r="AH7" s="206">
        <v>48</v>
      </c>
      <c r="AI7" s="206">
        <v>2</v>
      </c>
      <c r="AJ7" s="206">
        <v>2</v>
      </c>
      <c r="AK7" s="206">
        <v>2</v>
      </c>
      <c r="AL7" s="206">
        <v>34</v>
      </c>
      <c r="AM7" s="206">
        <v>25</v>
      </c>
      <c r="AN7" s="206">
        <v>2</v>
      </c>
      <c r="AO7" s="206">
        <v>29</v>
      </c>
      <c r="AP7" s="206">
        <v>0</v>
      </c>
      <c r="AQ7" s="206">
        <v>1</v>
      </c>
      <c r="AR7" s="206">
        <v>31</v>
      </c>
      <c r="AS7" s="206">
        <v>3</v>
      </c>
      <c r="AT7" s="206">
        <v>5</v>
      </c>
      <c r="AU7" s="206">
        <v>4</v>
      </c>
    </row>
    <row r="8" spans="1:47" x14ac:dyDescent="0.3">
      <c r="A8" s="204">
        <f t="shared" si="0"/>
        <v>1</v>
      </c>
      <c r="B8" s="204" t="str">
        <f t="shared" si="0"/>
        <v>CONNECTICUT</v>
      </c>
      <c r="E8" s="206">
        <v>1</v>
      </c>
      <c r="F8" s="207" t="s">
        <v>47</v>
      </c>
      <c r="G8" s="206">
        <v>67</v>
      </c>
      <c r="H8" s="206">
        <v>0</v>
      </c>
      <c r="I8" s="206">
        <v>0</v>
      </c>
      <c r="J8" s="206">
        <v>1</v>
      </c>
      <c r="K8" s="206">
        <v>1</v>
      </c>
      <c r="L8" s="206">
        <v>0</v>
      </c>
      <c r="M8" s="206">
        <v>2</v>
      </c>
      <c r="N8" s="206">
        <v>0</v>
      </c>
      <c r="O8" s="206">
        <v>0</v>
      </c>
      <c r="P8" s="206">
        <v>0</v>
      </c>
      <c r="Q8" s="206">
        <v>0</v>
      </c>
      <c r="R8" s="206">
        <v>1</v>
      </c>
      <c r="S8" s="206">
        <v>0</v>
      </c>
      <c r="T8" s="206">
        <v>1</v>
      </c>
      <c r="U8" s="206">
        <v>0</v>
      </c>
      <c r="V8" s="206">
        <v>1</v>
      </c>
      <c r="W8" s="206">
        <v>1</v>
      </c>
      <c r="X8" s="206">
        <v>35</v>
      </c>
      <c r="Y8" s="206">
        <v>5</v>
      </c>
      <c r="Z8" s="206">
        <v>0</v>
      </c>
      <c r="AA8" s="206">
        <v>0</v>
      </c>
      <c r="AB8" s="206">
        <v>0</v>
      </c>
      <c r="AC8" s="206">
        <v>0</v>
      </c>
      <c r="AD8" s="206">
        <v>0</v>
      </c>
      <c r="AE8" s="206">
        <v>0</v>
      </c>
      <c r="AF8" s="206">
        <v>0</v>
      </c>
      <c r="AG8" s="206">
        <v>0</v>
      </c>
      <c r="AH8" s="206">
        <v>7</v>
      </c>
      <c r="AI8" s="206">
        <v>0</v>
      </c>
      <c r="AJ8" s="206">
        <v>0</v>
      </c>
      <c r="AK8" s="206">
        <v>1</v>
      </c>
      <c r="AL8" s="206">
        <v>2</v>
      </c>
      <c r="AM8" s="206">
        <v>3</v>
      </c>
      <c r="AN8" s="206">
        <v>0</v>
      </c>
      <c r="AO8" s="206">
        <v>5</v>
      </c>
      <c r="AP8" s="206">
        <v>0</v>
      </c>
      <c r="AQ8" s="206">
        <v>0</v>
      </c>
      <c r="AR8" s="206">
        <v>1</v>
      </c>
      <c r="AS8" s="206">
        <v>0</v>
      </c>
      <c r="AT8" s="206">
        <v>0</v>
      </c>
      <c r="AU8" s="206">
        <v>0</v>
      </c>
    </row>
    <row r="9" spans="1:47" x14ac:dyDescent="0.3">
      <c r="A9" s="204">
        <f t="shared" si="0"/>
        <v>1</v>
      </c>
      <c r="B9" s="204" t="str">
        <f t="shared" si="0"/>
        <v>DELAWARE</v>
      </c>
      <c r="E9" s="206">
        <v>1</v>
      </c>
      <c r="F9" s="207" t="s">
        <v>48</v>
      </c>
      <c r="G9" s="206">
        <v>11</v>
      </c>
      <c r="H9" s="206">
        <v>0</v>
      </c>
      <c r="I9" s="206">
        <v>0</v>
      </c>
      <c r="J9" s="206">
        <v>0</v>
      </c>
      <c r="K9" s="206">
        <v>0</v>
      </c>
      <c r="L9" s="206">
        <v>0</v>
      </c>
      <c r="M9" s="206">
        <v>0</v>
      </c>
      <c r="N9" s="206">
        <v>0</v>
      </c>
      <c r="O9" s="206">
        <v>0</v>
      </c>
      <c r="P9" s="206">
        <v>0</v>
      </c>
      <c r="Q9" s="206">
        <v>0</v>
      </c>
      <c r="R9" s="206">
        <v>0</v>
      </c>
      <c r="S9" s="206">
        <v>0</v>
      </c>
      <c r="T9" s="206">
        <v>0</v>
      </c>
      <c r="U9" s="206">
        <v>0</v>
      </c>
      <c r="V9" s="206">
        <v>0</v>
      </c>
      <c r="W9" s="206">
        <v>0</v>
      </c>
      <c r="X9" s="206">
        <v>3</v>
      </c>
      <c r="Y9" s="206">
        <v>1</v>
      </c>
      <c r="Z9" s="206">
        <v>0</v>
      </c>
      <c r="AA9" s="206">
        <v>0</v>
      </c>
      <c r="AB9" s="206">
        <v>0</v>
      </c>
      <c r="AC9" s="206">
        <v>0</v>
      </c>
      <c r="AD9" s="206">
        <v>0</v>
      </c>
      <c r="AE9" s="206">
        <v>0</v>
      </c>
      <c r="AF9" s="206">
        <v>0</v>
      </c>
      <c r="AG9" s="206">
        <v>0</v>
      </c>
      <c r="AH9" s="206">
        <v>2</v>
      </c>
      <c r="AI9" s="206">
        <v>0</v>
      </c>
      <c r="AJ9" s="206">
        <v>0</v>
      </c>
      <c r="AK9" s="206">
        <v>0</v>
      </c>
      <c r="AL9" s="206">
        <v>3</v>
      </c>
      <c r="AM9" s="206">
        <v>1</v>
      </c>
      <c r="AN9" s="206">
        <v>0</v>
      </c>
      <c r="AO9" s="206">
        <v>1</v>
      </c>
      <c r="AP9" s="206">
        <v>0</v>
      </c>
      <c r="AQ9" s="206">
        <v>0</v>
      </c>
      <c r="AR9" s="206">
        <v>0</v>
      </c>
      <c r="AS9" s="206">
        <v>0</v>
      </c>
      <c r="AT9" s="206">
        <v>0</v>
      </c>
      <c r="AU9" s="206">
        <v>0</v>
      </c>
    </row>
    <row r="10" spans="1:47" x14ac:dyDescent="0.3">
      <c r="A10" s="204">
        <f t="shared" si="0"/>
        <v>1</v>
      </c>
      <c r="B10" s="204" t="str">
        <f t="shared" si="0"/>
        <v>FLORIDA</v>
      </c>
      <c r="E10" s="206">
        <v>1</v>
      </c>
      <c r="F10" s="207" t="s">
        <v>49</v>
      </c>
      <c r="G10" s="206">
        <v>637</v>
      </c>
      <c r="H10" s="206">
        <v>1</v>
      </c>
      <c r="I10" s="206">
        <v>0</v>
      </c>
      <c r="J10" s="206">
        <v>8</v>
      </c>
      <c r="K10" s="206">
        <v>4</v>
      </c>
      <c r="L10" s="206">
        <v>9</v>
      </c>
      <c r="M10" s="206">
        <v>37</v>
      </c>
      <c r="N10" s="206">
        <v>0</v>
      </c>
      <c r="O10" s="206">
        <v>2</v>
      </c>
      <c r="P10" s="206">
        <v>1</v>
      </c>
      <c r="Q10" s="206">
        <v>0</v>
      </c>
      <c r="R10" s="206">
        <v>2</v>
      </c>
      <c r="S10" s="206">
        <v>0</v>
      </c>
      <c r="T10" s="206">
        <v>3</v>
      </c>
      <c r="U10" s="206">
        <v>2</v>
      </c>
      <c r="V10" s="206">
        <v>14</v>
      </c>
      <c r="W10" s="206">
        <v>1</v>
      </c>
      <c r="X10" s="206">
        <v>252</v>
      </c>
      <c r="Y10" s="206">
        <v>36</v>
      </c>
      <c r="Z10" s="206">
        <v>3</v>
      </c>
      <c r="AA10" s="206">
        <v>0</v>
      </c>
      <c r="AB10" s="206">
        <v>4</v>
      </c>
      <c r="AC10" s="206">
        <v>1</v>
      </c>
      <c r="AD10" s="206">
        <v>7</v>
      </c>
      <c r="AE10" s="206">
        <v>1</v>
      </c>
      <c r="AF10" s="206">
        <v>1</v>
      </c>
      <c r="AG10" s="206">
        <v>3</v>
      </c>
      <c r="AH10" s="206">
        <v>72</v>
      </c>
      <c r="AI10" s="206">
        <v>0</v>
      </c>
      <c r="AJ10" s="206">
        <v>8</v>
      </c>
      <c r="AK10" s="206">
        <v>0</v>
      </c>
      <c r="AL10" s="206">
        <v>62</v>
      </c>
      <c r="AM10" s="206">
        <v>38</v>
      </c>
      <c r="AN10" s="206">
        <v>1</v>
      </c>
      <c r="AO10" s="206">
        <v>25</v>
      </c>
      <c r="AP10" s="206">
        <v>0</v>
      </c>
      <c r="AQ10" s="206">
        <v>6</v>
      </c>
      <c r="AR10" s="206">
        <v>15</v>
      </c>
      <c r="AS10" s="206">
        <v>4</v>
      </c>
      <c r="AT10" s="206">
        <v>6</v>
      </c>
      <c r="AU10" s="206">
        <v>8</v>
      </c>
    </row>
    <row r="11" spans="1:47" x14ac:dyDescent="0.3">
      <c r="A11" s="204">
        <f t="shared" si="0"/>
        <v>1</v>
      </c>
      <c r="B11" s="204" t="str">
        <f t="shared" si="0"/>
        <v>GEORGIA</v>
      </c>
      <c r="E11" s="206">
        <v>1</v>
      </c>
      <c r="F11" s="207" t="s">
        <v>50</v>
      </c>
      <c r="G11" s="206">
        <v>244</v>
      </c>
      <c r="H11" s="206">
        <v>0</v>
      </c>
      <c r="I11" s="206">
        <v>0</v>
      </c>
      <c r="J11" s="206">
        <v>2</v>
      </c>
      <c r="K11" s="206">
        <v>2</v>
      </c>
      <c r="L11" s="206">
        <v>1</v>
      </c>
      <c r="M11" s="206">
        <v>8</v>
      </c>
      <c r="N11" s="206">
        <v>0</v>
      </c>
      <c r="O11" s="206">
        <v>0</v>
      </c>
      <c r="P11" s="206">
        <v>0</v>
      </c>
      <c r="Q11" s="206">
        <v>0</v>
      </c>
      <c r="R11" s="206">
        <v>1</v>
      </c>
      <c r="S11" s="206">
        <v>0</v>
      </c>
      <c r="T11" s="206">
        <v>1</v>
      </c>
      <c r="U11" s="206">
        <v>1</v>
      </c>
      <c r="V11" s="206">
        <v>0</v>
      </c>
      <c r="W11" s="206">
        <v>0</v>
      </c>
      <c r="X11" s="206">
        <v>122</v>
      </c>
      <c r="Y11" s="206">
        <v>11</v>
      </c>
      <c r="Z11" s="206">
        <v>1</v>
      </c>
      <c r="AA11" s="206">
        <v>0</v>
      </c>
      <c r="AB11" s="206">
        <v>0</v>
      </c>
      <c r="AC11" s="206">
        <v>0</v>
      </c>
      <c r="AD11" s="206">
        <v>1</v>
      </c>
      <c r="AE11" s="206">
        <v>0</v>
      </c>
      <c r="AF11" s="206">
        <v>0</v>
      </c>
      <c r="AG11" s="206">
        <v>0</v>
      </c>
      <c r="AH11" s="206">
        <v>39</v>
      </c>
      <c r="AI11" s="206">
        <v>0</v>
      </c>
      <c r="AJ11" s="206">
        <v>3</v>
      </c>
      <c r="AK11" s="206">
        <v>0</v>
      </c>
      <c r="AL11" s="206">
        <v>14</v>
      </c>
      <c r="AM11" s="206">
        <v>10</v>
      </c>
      <c r="AN11" s="206">
        <v>0</v>
      </c>
      <c r="AO11" s="206">
        <v>14</v>
      </c>
      <c r="AP11" s="206">
        <v>0</v>
      </c>
      <c r="AQ11" s="206">
        <v>2</v>
      </c>
      <c r="AR11" s="206">
        <v>2</v>
      </c>
      <c r="AS11" s="206">
        <v>2</v>
      </c>
      <c r="AT11" s="206">
        <v>3</v>
      </c>
      <c r="AU11" s="206">
        <v>4</v>
      </c>
    </row>
    <row r="12" spans="1:47" x14ac:dyDescent="0.3">
      <c r="A12" s="204">
        <f t="shared" si="0"/>
        <v>1</v>
      </c>
      <c r="B12" s="204" t="str">
        <f t="shared" si="0"/>
        <v>HAWAII</v>
      </c>
      <c r="E12" s="206">
        <v>1</v>
      </c>
      <c r="F12" s="207" t="s">
        <v>51</v>
      </c>
      <c r="G12" s="206">
        <v>225</v>
      </c>
      <c r="H12" s="206">
        <v>0</v>
      </c>
      <c r="I12" s="206">
        <v>0</v>
      </c>
      <c r="J12" s="206">
        <v>3</v>
      </c>
      <c r="K12" s="206">
        <v>3</v>
      </c>
      <c r="L12" s="206">
        <v>2</v>
      </c>
      <c r="M12" s="206">
        <v>18</v>
      </c>
      <c r="N12" s="206">
        <v>0</v>
      </c>
      <c r="O12" s="206">
        <v>2</v>
      </c>
      <c r="P12" s="206">
        <v>0</v>
      </c>
      <c r="Q12" s="206">
        <v>0</v>
      </c>
      <c r="R12" s="206">
        <v>0</v>
      </c>
      <c r="S12" s="206">
        <v>0</v>
      </c>
      <c r="T12" s="206">
        <v>0</v>
      </c>
      <c r="U12" s="206">
        <v>1</v>
      </c>
      <c r="V12" s="206">
        <v>5</v>
      </c>
      <c r="W12" s="206">
        <v>0</v>
      </c>
      <c r="X12" s="206">
        <v>77</v>
      </c>
      <c r="Y12" s="206">
        <v>20</v>
      </c>
      <c r="Z12" s="206">
        <v>2</v>
      </c>
      <c r="AA12" s="206">
        <v>1</v>
      </c>
      <c r="AB12" s="206">
        <v>0</v>
      </c>
      <c r="AC12" s="206">
        <v>0</v>
      </c>
      <c r="AD12" s="206">
        <v>0</v>
      </c>
      <c r="AE12" s="206">
        <v>1</v>
      </c>
      <c r="AF12" s="206">
        <v>0</v>
      </c>
      <c r="AG12" s="206">
        <v>0</v>
      </c>
      <c r="AH12" s="206">
        <v>34</v>
      </c>
      <c r="AI12" s="206">
        <v>0</v>
      </c>
      <c r="AJ12" s="206">
        <v>5</v>
      </c>
      <c r="AK12" s="206">
        <v>1</v>
      </c>
      <c r="AL12" s="206">
        <v>16</v>
      </c>
      <c r="AM12" s="206">
        <v>7</v>
      </c>
      <c r="AN12" s="206">
        <v>0</v>
      </c>
      <c r="AO12" s="206">
        <v>9</v>
      </c>
      <c r="AP12" s="206">
        <v>0</v>
      </c>
      <c r="AQ12" s="206">
        <v>0</v>
      </c>
      <c r="AR12" s="206">
        <v>4</v>
      </c>
      <c r="AS12" s="206">
        <v>5</v>
      </c>
      <c r="AT12" s="206">
        <v>5</v>
      </c>
      <c r="AU12" s="206">
        <v>4</v>
      </c>
    </row>
    <row r="13" spans="1:47" x14ac:dyDescent="0.3">
      <c r="A13" s="204">
        <f t="shared" si="0"/>
        <v>1</v>
      </c>
      <c r="B13" s="204" t="str">
        <f t="shared" si="0"/>
        <v>IDAHO</v>
      </c>
      <c r="E13" s="206">
        <v>1</v>
      </c>
      <c r="F13" s="207" t="s">
        <v>52</v>
      </c>
      <c r="G13" s="206">
        <v>493</v>
      </c>
      <c r="H13" s="206">
        <v>0</v>
      </c>
      <c r="I13" s="206">
        <v>23</v>
      </c>
      <c r="J13" s="206">
        <v>22</v>
      </c>
      <c r="K13" s="206">
        <v>6</v>
      </c>
      <c r="L13" s="206">
        <v>4</v>
      </c>
      <c r="M13" s="206">
        <v>32</v>
      </c>
      <c r="N13" s="206">
        <v>2</v>
      </c>
      <c r="O13" s="206">
        <v>2</v>
      </c>
      <c r="P13" s="206">
        <v>2</v>
      </c>
      <c r="Q13" s="206">
        <v>1</v>
      </c>
      <c r="R13" s="206">
        <v>8</v>
      </c>
      <c r="S13" s="206">
        <v>1</v>
      </c>
      <c r="T13" s="206">
        <v>10</v>
      </c>
      <c r="U13" s="206">
        <v>7</v>
      </c>
      <c r="V13" s="206">
        <v>3</v>
      </c>
      <c r="W13" s="206">
        <v>5</v>
      </c>
      <c r="X13" s="206">
        <v>46</v>
      </c>
      <c r="Y13" s="206">
        <v>24</v>
      </c>
      <c r="Z13" s="206">
        <v>2</v>
      </c>
      <c r="AA13" s="206">
        <v>0</v>
      </c>
      <c r="AB13" s="206">
        <v>4</v>
      </c>
      <c r="AC13" s="206">
        <v>0</v>
      </c>
      <c r="AD13" s="206">
        <v>1</v>
      </c>
      <c r="AE13" s="206">
        <v>3</v>
      </c>
      <c r="AF13" s="206">
        <v>2</v>
      </c>
      <c r="AG13" s="206">
        <v>7</v>
      </c>
      <c r="AH13" s="206">
        <v>29</v>
      </c>
      <c r="AI13" s="206">
        <v>2</v>
      </c>
      <c r="AJ13" s="206">
        <v>4</v>
      </c>
      <c r="AK13" s="206">
        <v>0</v>
      </c>
      <c r="AL13" s="206">
        <v>27</v>
      </c>
      <c r="AM13" s="206">
        <v>124</v>
      </c>
      <c r="AN13" s="206">
        <v>8</v>
      </c>
      <c r="AO13" s="206">
        <v>16</v>
      </c>
      <c r="AP13" s="206">
        <v>0</v>
      </c>
      <c r="AQ13" s="206">
        <v>3</v>
      </c>
      <c r="AR13" s="206">
        <v>8</v>
      </c>
      <c r="AS13" s="206">
        <v>41</v>
      </c>
      <c r="AT13" s="206">
        <v>12</v>
      </c>
      <c r="AU13" s="206">
        <v>2</v>
      </c>
    </row>
    <row r="14" spans="1:47" x14ac:dyDescent="0.3">
      <c r="A14" s="204">
        <f t="shared" si="0"/>
        <v>1</v>
      </c>
      <c r="B14" s="204" t="str">
        <f t="shared" si="0"/>
        <v>ILLINOIS</v>
      </c>
      <c r="E14" s="206">
        <v>1</v>
      </c>
      <c r="F14" s="207" t="s">
        <v>53</v>
      </c>
      <c r="G14" s="206">
        <v>333</v>
      </c>
      <c r="H14" s="206">
        <v>0</v>
      </c>
      <c r="I14" s="206">
        <v>0</v>
      </c>
      <c r="J14" s="206">
        <v>4</v>
      </c>
      <c r="K14" s="206">
        <v>2</v>
      </c>
      <c r="L14" s="206">
        <v>3</v>
      </c>
      <c r="M14" s="206">
        <v>13</v>
      </c>
      <c r="N14" s="206">
        <v>0</v>
      </c>
      <c r="O14" s="206">
        <v>2</v>
      </c>
      <c r="P14" s="206">
        <v>0</v>
      </c>
      <c r="Q14" s="206">
        <v>0</v>
      </c>
      <c r="R14" s="206">
        <v>0</v>
      </c>
      <c r="S14" s="206">
        <v>0</v>
      </c>
      <c r="T14" s="206">
        <v>2</v>
      </c>
      <c r="U14" s="206">
        <v>2</v>
      </c>
      <c r="V14" s="206">
        <v>2</v>
      </c>
      <c r="W14" s="206">
        <v>1</v>
      </c>
      <c r="X14" s="206">
        <v>172</v>
      </c>
      <c r="Y14" s="206">
        <v>16</v>
      </c>
      <c r="Z14" s="206">
        <v>1</v>
      </c>
      <c r="AA14" s="206">
        <v>0</v>
      </c>
      <c r="AB14" s="206">
        <v>0</v>
      </c>
      <c r="AC14" s="206">
        <v>1</v>
      </c>
      <c r="AD14" s="206">
        <v>2</v>
      </c>
      <c r="AE14" s="206">
        <v>0</v>
      </c>
      <c r="AF14" s="206">
        <v>0</v>
      </c>
      <c r="AG14" s="206">
        <v>0</v>
      </c>
      <c r="AH14" s="206">
        <v>29</v>
      </c>
      <c r="AI14" s="206">
        <v>0</v>
      </c>
      <c r="AJ14" s="206">
        <v>1</v>
      </c>
      <c r="AK14" s="206">
        <v>0</v>
      </c>
      <c r="AL14" s="206">
        <v>35</v>
      </c>
      <c r="AM14" s="206">
        <v>13</v>
      </c>
      <c r="AN14" s="206">
        <v>3</v>
      </c>
      <c r="AO14" s="206">
        <v>8</v>
      </c>
      <c r="AP14" s="206">
        <v>0</v>
      </c>
      <c r="AQ14" s="206">
        <v>1</v>
      </c>
      <c r="AR14" s="206">
        <v>7</v>
      </c>
      <c r="AS14" s="206">
        <v>5</v>
      </c>
      <c r="AT14" s="206">
        <v>2</v>
      </c>
      <c r="AU14" s="206">
        <v>6</v>
      </c>
    </row>
    <row r="15" spans="1:47" x14ac:dyDescent="0.3">
      <c r="A15" s="204">
        <f t="shared" si="0"/>
        <v>1</v>
      </c>
      <c r="B15" s="204" t="str">
        <f t="shared" si="0"/>
        <v>INDIANA</v>
      </c>
      <c r="E15" s="206">
        <v>1</v>
      </c>
      <c r="F15" s="207" t="s">
        <v>54</v>
      </c>
      <c r="G15" s="206">
        <v>141</v>
      </c>
      <c r="H15" s="206">
        <v>0</v>
      </c>
      <c r="I15" s="206">
        <v>0</v>
      </c>
      <c r="J15" s="206">
        <v>2</v>
      </c>
      <c r="K15" s="206">
        <v>0</v>
      </c>
      <c r="L15" s="206">
        <v>2</v>
      </c>
      <c r="M15" s="206">
        <v>8</v>
      </c>
      <c r="N15" s="206">
        <v>0</v>
      </c>
      <c r="O15" s="206">
        <v>1</v>
      </c>
      <c r="P15" s="206">
        <v>0</v>
      </c>
      <c r="Q15" s="206">
        <v>0</v>
      </c>
      <c r="R15" s="206">
        <v>0</v>
      </c>
      <c r="S15" s="206">
        <v>0</v>
      </c>
      <c r="T15" s="206">
        <v>1</v>
      </c>
      <c r="U15" s="206">
        <v>1</v>
      </c>
      <c r="V15" s="206">
        <v>4</v>
      </c>
      <c r="W15" s="206">
        <v>0</v>
      </c>
      <c r="X15" s="206">
        <v>62</v>
      </c>
      <c r="Y15" s="206">
        <v>5</v>
      </c>
      <c r="Z15" s="206">
        <v>0</v>
      </c>
      <c r="AA15" s="206">
        <v>0</v>
      </c>
      <c r="AB15" s="206">
        <v>1</v>
      </c>
      <c r="AC15" s="206">
        <v>0</v>
      </c>
      <c r="AD15" s="206">
        <v>1</v>
      </c>
      <c r="AE15" s="206">
        <v>0</v>
      </c>
      <c r="AF15" s="206">
        <v>0</v>
      </c>
      <c r="AG15" s="206">
        <v>0</v>
      </c>
      <c r="AH15" s="206">
        <v>19</v>
      </c>
      <c r="AI15" s="206">
        <v>0</v>
      </c>
      <c r="AJ15" s="206">
        <v>0</v>
      </c>
      <c r="AK15" s="206">
        <v>0</v>
      </c>
      <c r="AL15" s="206">
        <v>12</v>
      </c>
      <c r="AM15" s="206">
        <v>8</v>
      </c>
      <c r="AN15" s="206">
        <v>1</v>
      </c>
      <c r="AO15" s="206">
        <v>7</v>
      </c>
      <c r="AP15" s="206">
        <v>0</v>
      </c>
      <c r="AQ15" s="206">
        <v>1</v>
      </c>
      <c r="AR15" s="206">
        <v>1</v>
      </c>
      <c r="AS15" s="206">
        <v>1</v>
      </c>
      <c r="AT15" s="206">
        <v>1</v>
      </c>
      <c r="AU15" s="206">
        <v>2</v>
      </c>
    </row>
    <row r="16" spans="1:47" x14ac:dyDescent="0.3">
      <c r="A16" s="204">
        <f t="shared" si="0"/>
        <v>1</v>
      </c>
      <c r="B16" s="204" t="str">
        <f t="shared" si="0"/>
        <v>IOWA</v>
      </c>
      <c r="E16" s="206">
        <v>1</v>
      </c>
      <c r="F16" s="207" t="s">
        <v>55</v>
      </c>
      <c r="G16" s="206">
        <v>60</v>
      </c>
      <c r="H16" s="206">
        <v>0</v>
      </c>
      <c r="I16" s="206">
        <v>0</v>
      </c>
      <c r="J16" s="206">
        <v>1</v>
      </c>
      <c r="K16" s="206">
        <v>1</v>
      </c>
      <c r="L16" s="206">
        <v>0</v>
      </c>
      <c r="M16" s="206">
        <v>4</v>
      </c>
      <c r="N16" s="206">
        <v>0</v>
      </c>
      <c r="O16" s="206">
        <v>1</v>
      </c>
      <c r="P16" s="206">
        <v>0</v>
      </c>
      <c r="Q16" s="206">
        <v>0</v>
      </c>
      <c r="R16" s="206">
        <v>0</v>
      </c>
      <c r="S16" s="206">
        <v>0</v>
      </c>
      <c r="T16" s="206">
        <v>1</v>
      </c>
      <c r="U16" s="206">
        <v>0</v>
      </c>
      <c r="V16" s="206">
        <v>0</v>
      </c>
      <c r="W16" s="206">
        <v>0</v>
      </c>
      <c r="X16" s="206">
        <v>22</v>
      </c>
      <c r="Y16" s="206">
        <v>2</v>
      </c>
      <c r="Z16" s="206">
        <v>0</v>
      </c>
      <c r="AA16" s="206">
        <v>1</v>
      </c>
      <c r="AB16" s="206">
        <v>2</v>
      </c>
      <c r="AC16" s="206">
        <v>0</v>
      </c>
      <c r="AD16" s="206">
        <v>1</v>
      </c>
      <c r="AE16" s="206">
        <v>0</v>
      </c>
      <c r="AF16" s="206">
        <v>0</v>
      </c>
      <c r="AG16" s="206">
        <v>0</v>
      </c>
      <c r="AH16" s="206">
        <v>6</v>
      </c>
      <c r="AI16" s="206">
        <v>0</v>
      </c>
      <c r="AJ16" s="206">
        <v>1</v>
      </c>
      <c r="AK16" s="206">
        <v>0</v>
      </c>
      <c r="AL16" s="206">
        <v>6</v>
      </c>
      <c r="AM16" s="206">
        <v>3</v>
      </c>
      <c r="AN16" s="206">
        <v>1</v>
      </c>
      <c r="AO16" s="206">
        <v>2</v>
      </c>
      <c r="AP16" s="206">
        <v>0</v>
      </c>
      <c r="AQ16" s="206">
        <v>0</v>
      </c>
      <c r="AR16" s="206">
        <v>2</v>
      </c>
      <c r="AS16" s="206">
        <v>0</v>
      </c>
      <c r="AT16" s="206">
        <v>2</v>
      </c>
      <c r="AU16" s="206">
        <v>1</v>
      </c>
    </row>
    <row r="17" spans="1:47" x14ac:dyDescent="0.3">
      <c r="A17" s="204">
        <f t="shared" si="0"/>
        <v>1</v>
      </c>
      <c r="B17" s="204" t="str">
        <f t="shared" si="0"/>
        <v>KANSAS</v>
      </c>
      <c r="E17" s="206">
        <v>1</v>
      </c>
      <c r="F17" s="207" t="s">
        <v>56</v>
      </c>
      <c r="G17" s="206">
        <v>104</v>
      </c>
      <c r="H17" s="206">
        <v>0</v>
      </c>
      <c r="I17" s="206">
        <v>0</v>
      </c>
      <c r="J17" s="206">
        <v>2</v>
      </c>
      <c r="K17" s="206">
        <v>2</v>
      </c>
      <c r="L17" s="206">
        <v>2</v>
      </c>
      <c r="M17" s="206">
        <v>1</v>
      </c>
      <c r="N17" s="206">
        <v>0</v>
      </c>
      <c r="O17" s="206">
        <v>0</v>
      </c>
      <c r="P17" s="206">
        <v>0</v>
      </c>
      <c r="Q17" s="206">
        <v>0</v>
      </c>
      <c r="R17" s="206">
        <v>0</v>
      </c>
      <c r="S17" s="206">
        <v>0</v>
      </c>
      <c r="T17" s="206">
        <v>2</v>
      </c>
      <c r="U17" s="206">
        <v>0</v>
      </c>
      <c r="V17" s="206">
        <v>2</v>
      </c>
      <c r="W17" s="206">
        <v>0</v>
      </c>
      <c r="X17" s="206">
        <v>38</v>
      </c>
      <c r="Y17" s="206">
        <v>0</v>
      </c>
      <c r="Z17" s="206">
        <v>0</v>
      </c>
      <c r="AA17" s="206">
        <v>0</v>
      </c>
      <c r="AB17" s="206">
        <v>2</v>
      </c>
      <c r="AC17" s="206">
        <v>0</v>
      </c>
      <c r="AD17" s="206">
        <v>1</v>
      </c>
      <c r="AE17" s="206">
        <v>0</v>
      </c>
      <c r="AF17" s="206">
        <v>1</v>
      </c>
      <c r="AG17" s="206">
        <v>0</v>
      </c>
      <c r="AH17" s="206">
        <v>13</v>
      </c>
      <c r="AI17" s="206">
        <v>0</v>
      </c>
      <c r="AJ17" s="206">
        <v>0</v>
      </c>
      <c r="AK17" s="206">
        <v>1</v>
      </c>
      <c r="AL17" s="206">
        <v>13</v>
      </c>
      <c r="AM17" s="206">
        <v>3</v>
      </c>
      <c r="AN17" s="206">
        <v>0</v>
      </c>
      <c r="AO17" s="206">
        <v>12</v>
      </c>
      <c r="AP17" s="206">
        <v>0</v>
      </c>
      <c r="AQ17" s="206">
        <v>2</v>
      </c>
      <c r="AR17" s="206">
        <v>5</v>
      </c>
      <c r="AS17" s="206">
        <v>1</v>
      </c>
      <c r="AT17" s="206">
        <v>0</v>
      </c>
      <c r="AU17" s="206">
        <v>1</v>
      </c>
    </row>
    <row r="18" spans="1:47" x14ac:dyDescent="0.3">
      <c r="A18" s="204">
        <f t="shared" si="0"/>
        <v>1</v>
      </c>
      <c r="B18" s="204" t="str">
        <f t="shared" si="0"/>
        <v>KENTUCKY</v>
      </c>
      <c r="E18" s="206">
        <v>1</v>
      </c>
      <c r="F18" s="207" t="s">
        <v>57</v>
      </c>
      <c r="G18" s="206">
        <v>62</v>
      </c>
      <c r="H18" s="206">
        <v>0</v>
      </c>
      <c r="I18" s="206">
        <v>0</v>
      </c>
      <c r="J18" s="206">
        <v>2</v>
      </c>
      <c r="K18" s="206">
        <v>0</v>
      </c>
      <c r="L18" s="206">
        <v>1</v>
      </c>
      <c r="M18" s="206">
        <v>0</v>
      </c>
      <c r="N18" s="206">
        <v>0</v>
      </c>
      <c r="O18" s="206">
        <v>0</v>
      </c>
      <c r="P18" s="206">
        <v>0</v>
      </c>
      <c r="Q18" s="206">
        <v>0</v>
      </c>
      <c r="R18" s="206">
        <v>0</v>
      </c>
      <c r="S18" s="206">
        <v>0</v>
      </c>
      <c r="T18" s="206">
        <v>0</v>
      </c>
      <c r="U18" s="206">
        <v>0</v>
      </c>
      <c r="V18" s="206">
        <v>1</v>
      </c>
      <c r="W18" s="206">
        <v>2</v>
      </c>
      <c r="X18" s="206">
        <v>16</v>
      </c>
      <c r="Y18" s="206">
        <v>1</v>
      </c>
      <c r="Z18" s="206">
        <v>0</v>
      </c>
      <c r="AA18" s="206">
        <v>0</v>
      </c>
      <c r="AB18" s="206">
        <v>1</v>
      </c>
      <c r="AC18" s="206">
        <v>0</v>
      </c>
      <c r="AD18" s="206">
        <v>0</v>
      </c>
      <c r="AE18" s="206">
        <v>0</v>
      </c>
      <c r="AF18" s="206">
        <v>0</v>
      </c>
      <c r="AG18" s="206">
        <v>0</v>
      </c>
      <c r="AH18" s="206">
        <v>6</v>
      </c>
      <c r="AI18" s="206">
        <v>0</v>
      </c>
      <c r="AJ18" s="206">
        <v>0</v>
      </c>
      <c r="AK18" s="206">
        <v>1</v>
      </c>
      <c r="AL18" s="206">
        <v>8</v>
      </c>
      <c r="AM18" s="206">
        <v>10</v>
      </c>
      <c r="AN18" s="206">
        <v>0</v>
      </c>
      <c r="AO18" s="206">
        <v>6</v>
      </c>
      <c r="AP18" s="206">
        <v>0</v>
      </c>
      <c r="AQ18" s="206">
        <v>0</v>
      </c>
      <c r="AR18" s="206">
        <v>4</v>
      </c>
      <c r="AS18" s="206">
        <v>1</v>
      </c>
      <c r="AT18" s="206">
        <v>1</v>
      </c>
      <c r="AU18" s="206">
        <v>1</v>
      </c>
    </row>
    <row r="19" spans="1:47" x14ac:dyDescent="0.3">
      <c r="A19" s="204">
        <f t="shared" si="0"/>
        <v>1</v>
      </c>
      <c r="B19" s="204" t="str">
        <f t="shared" si="0"/>
        <v>LOUISIANA</v>
      </c>
      <c r="E19" s="206">
        <v>1</v>
      </c>
      <c r="F19" s="207" t="s">
        <v>58</v>
      </c>
      <c r="G19" s="206">
        <v>92</v>
      </c>
      <c r="H19" s="206">
        <v>1</v>
      </c>
      <c r="I19" s="206">
        <v>0</v>
      </c>
      <c r="J19" s="206">
        <v>2</v>
      </c>
      <c r="K19" s="206">
        <v>1</v>
      </c>
      <c r="L19" s="206">
        <v>0</v>
      </c>
      <c r="M19" s="206">
        <v>5</v>
      </c>
      <c r="N19" s="206">
        <v>0</v>
      </c>
      <c r="O19" s="206">
        <v>0</v>
      </c>
      <c r="P19" s="206">
        <v>0</v>
      </c>
      <c r="Q19" s="206">
        <v>0</v>
      </c>
      <c r="R19" s="206">
        <v>0</v>
      </c>
      <c r="S19" s="206">
        <v>0</v>
      </c>
      <c r="T19" s="206">
        <v>0</v>
      </c>
      <c r="U19" s="206">
        <v>0</v>
      </c>
      <c r="V19" s="206">
        <v>0</v>
      </c>
      <c r="W19" s="206">
        <v>0</v>
      </c>
      <c r="X19" s="206">
        <v>25</v>
      </c>
      <c r="Y19" s="206">
        <v>8</v>
      </c>
      <c r="Z19" s="206">
        <v>0</v>
      </c>
      <c r="AA19" s="206">
        <v>1</v>
      </c>
      <c r="AB19" s="206">
        <v>1</v>
      </c>
      <c r="AC19" s="206">
        <v>0</v>
      </c>
      <c r="AD19" s="206">
        <v>0</v>
      </c>
      <c r="AE19" s="206">
        <v>0</v>
      </c>
      <c r="AF19" s="206">
        <v>0</v>
      </c>
      <c r="AG19" s="206">
        <v>0</v>
      </c>
      <c r="AH19" s="206">
        <v>20</v>
      </c>
      <c r="AI19" s="206">
        <v>0</v>
      </c>
      <c r="AJ19" s="206">
        <v>0</v>
      </c>
      <c r="AK19" s="206">
        <v>1</v>
      </c>
      <c r="AL19" s="206">
        <v>7</v>
      </c>
      <c r="AM19" s="206">
        <v>6</v>
      </c>
      <c r="AN19" s="206">
        <v>1</v>
      </c>
      <c r="AO19" s="206">
        <v>7</v>
      </c>
      <c r="AP19" s="206">
        <v>0</v>
      </c>
      <c r="AQ19" s="206">
        <v>0</v>
      </c>
      <c r="AR19" s="206">
        <v>1</v>
      </c>
      <c r="AS19" s="206">
        <v>1</v>
      </c>
      <c r="AT19" s="206">
        <v>0</v>
      </c>
      <c r="AU19" s="206">
        <v>4</v>
      </c>
    </row>
    <row r="20" spans="1:47" x14ac:dyDescent="0.3">
      <c r="A20" s="204">
        <f t="shared" si="0"/>
        <v>1</v>
      </c>
      <c r="B20" s="204" t="str">
        <f t="shared" si="0"/>
        <v>MAINE</v>
      </c>
      <c r="E20" s="206">
        <v>1</v>
      </c>
      <c r="F20" s="207" t="s">
        <v>59</v>
      </c>
      <c r="G20" s="206">
        <v>23</v>
      </c>
      <c r="H20" s="206">
        <v>0</v>
      </c>
      <c r="I20" s="206">
        <v>0</v>
      </c>
      <c r="J20" s="206">
        <v>0</v>
      </c>
      <c r="K20" s="206">
        <v>2</v>
      </c>
      <c r="L20" s="206">
        <v>0</v>
      </c>
      <c r="M20" s="206">
        <v>0</v>
      </c>
      <c r="N20" s="206">
        <v>0</v>
      </c>
      <c r="O20" s="206">
        <v>0</v>
      </c>
      <c r="P20" s="206">
        <v>0</v>
      </c>
      <c r="Q20" s="206">
        <v>0</v>
      </c>
      <c r="R20" s="206">
        <v>0</v>
      </c>
      <c r="S20" s="206">
        <v>0</v>
      </c>
      <c r="T20" s="206">
        <v>0</v>
      </c>
      <c r="U20" s="206">
        <v>0</v>
      </c>
      <c r="V20" s="206">
        <v>0</v>
      </c>
      <c r="W20" s="206">
        <v>1</v>
      </c>
      <c r="X20" s="206">
        <v>7</v>
      </c>
      <c r="Y20" s="206">
        <v>2</v>
      </c>
      <c r="Z20" s="206">
        <v>0</v>
      </c>
      <c r="AA20" s="206">
        <v>0</v>
      </c>
      <c r="AB20" s="206">
        <v>1</v>
      </c>
      <c r="AC20" s="206">
        <v>0</v>
      </c>
      <c r="AD20" s="206">
        <v>0</v>
      </c>
      <c r="AE20" s="206">
        <v>1</v>
      </c>
      <c r="AF20" s="206">
        <v>0</v>
      </c>
      <c r="AG20" s="206">
        <v>0</v>
      </c>
      <c r="AH20" s="206">
        <v>2</v>
      </c>
      <c r="AI20" s="206">
        <v>1</v>
      </c>
      <c r="AJ20" s="206">
        <v>0</v>
      </c>
      <c r="AK20" s="206">
        <v>0</v>
      </c>
      <c r="AL20" s="206">
        <v>0</v>
      </c>
      <c r="AM20" s="206">
        <v>0</v>
      </c>
      <c r="AN20" s="206">
        <v>0</v>
      </c>
      <c r="AO20" s="206">
        <v>2</v>
      </c>
      <c r="AP20" s="206">
        <v>0</v>
      </c>
      <c r="AQ20" s="206">
        <v>0</v>
      </c>
      <c r="AR20" s="206">
        <v>2</v>
      </c>
      <c r="AS20" s="206">
        <v>2</v>
      </c>
      <c r="AT20" s="206">
        <v>0</v>
      </c>
      <c r="AU20" s="206">
        <v>0</v>
      </c>
    </row>
    <row r="21" spans="1:47" x14ac:dyDescent="0.3">
      <c r="A21" s="204">
        <f t="shared" si="0"/>
        <v>1</v>
      </c>
      <c r="B21" s="204" t="str">
        <f t="shared" si="0"/>
        <v>MARYLAND</v>
      </c>
      <c r="E21" s="206">
        <v>1</v>
      </c>
      <c r="F21" s="207" t="s">
        <v>60</v>
      </c>
      <c r="G21" s="206">
        <v>147</v>
      </c>
      <c r="H21" s="206">
        <v>0</v>
      </c>
      <c r="I21" s="206">
        <v>0</v>
      </c>
      <c r="J21" s="206">
        <v>2</v>
      </c>
      <c r="K21" s="206">
        <v>2</v>
      </c>
      <c r="L21" s="206">
        <v>0</v>
      </c>
      <c r="M21" s="206">
        <v>3</v>
      </c>
      <c r="N21" s="206">
        <v>0</v>
      </c>
      <c r="O21" s="206">
        <v>2</v>
      </c>
      <c r="P21" s="206">
        <v>0</v>
      </c>
      <c r="Q21" s="206">
        <v>0</v>
      </c>
      <c r="R21" s="206">
        <v>1</v>
      </c>
      <c r="S21" s="206">
        <v>0</v>
      </c>
      <c r="T21" s="206">
        <v>0</v>
      </c>
      <c r="U21" s="206">
        <v>0</v>
      </c>
      <c r="V21" s="206">
        <v>2</v>
      </c>
      <c r="W21" s="206">
        <v>0</v>
      </c>
      <c r="X21" s="206">
        <v>81</v>
      </c>
      <c r="Y21" s="206">
        <v>9</v>
      </c>
      <c r="Z21" s="206">
        <v>0</v>
      </c>
      <c r="AA21" s="206">
        <v>0</v>
      </c>
      <c r="AB21" s="206">
        <v>2</v>
      </c>
      <c r="AC21" s="206">
        <v>0</v>
      </c>
      <c r="AD21" s="206">
        <v>0</v>
      </c>
      <c r="AE21" s="206">
        <v>0</v>
      </c>
      <c r="AF21" s="206">
        <v>0</v>
      </c>
      <c r="AG21" s="206">
        <v>0</v>
      </c>
      <c r="AH21" s="206">
        <v>12</v>
      </c>
      <c r="AI21" s="206">
        <v>0</v>
      </c>
      <c r="AJ21" s="206">
        <v>3</v>
      </c>
      <c r="AK21" s="206">
        <v>0</v>
      </c>
      <c r="AL21" s="206">
        <v>7</v>
      </c>
      <c r="AM21" s="206">
        <v>4</v>
      </c>
      <c r="AN21" s="206">
        <v>0</v>
      </c>
      <c r="AO21" s="206">
        <v>7</v>
      </c>
      <c r="AP21" s="206">
        <v>0</v>
      </c>
      <c r="AQ21" s="206">
        <v>0</v>
      </c>
      <c r="AR21" s="206">
        <v>2</v>
      </c>
      <c r="AS21" s="206">
        <v>0</v>
      </c>
      <c r="AT21" s="206">
        <v>3</v>
      </c>
      <c r="AU21" s="206">
        <v>5</v>
      </c>
    </row>
    <row r="22" spans="1:47" x14ac:dyDescent="0.3">
      <c r="A22" s="204">
        <f t="shared" si="0"/>
        <v>1</v>
      </c>
      <c r="B22" s="204" t="str">
        <f t="shared" si="0"/>
        <v>MASSACHUSETTS</v>
      </c>
      <c r="E22" s="206">
        <v>1</v>
      </c>
      <c r="F22" s="207" t="s">
        <v>61</v>
      </c>
      <c r="G22" s="206">
        <v>194</v>
      </c>
      <c r="H22" s="206">
        <v>0</v>
      </c>
      <c r="I22" s="206">
        <v>0</v>
      </c>
      <c r="J22" s="206">
        <v>2</v>
      </c>
      <c r="K22" s="206">
        <v>0</v>
      </c>
      <c r="L22" s="206">
        <v>1</v>
      </c>
      <c r="M22" s="206">
        <v>5</v>
      </c>
      <c r="N22" s="206">
        <v>0</v>
      </c>
      <c r="O22" s="206">
        <v>3</v>
      </c>
      <c r="P22" s="206">
        <v>0</v>
      </c>
      <c r="Q22" s="206">
        <v>0</v>
      </c>
      <c r="R22" s="206">
        <v>0</v>
      </c>
      <c r="S22" s="206">
        <v>0</v>
      </c>
      <c r="T22" s="206">
        <v>0</v>
      </c>
      <c r="U22" s="206">
        <v>0</v>
      </c>
      <c r="V22" s="206">
        <v>0</v>
      </c>
      <c r="W22" s="206">
        <v>0</v>
      </c>
      <c r="X22" s="206">
        <v>113</v>
      </c>
      <c r="Y22" s="206">
        <v>5</v>
      </c>
      <c r="Z22" s="206">
        <v>0</v>
      </c>
      <c r="AA22" s="206">
        <v>1</v>
      </c>
      <c r="AB22" s="206">
        <v>0</v>
      </c>
      <c r="AC22" s="206">
        <v>0</v>
      </c>
      <c r="AD22" s="206">
        <v>0</v>
      </c>
      <c r="AE22" s="206">
        <v>0</v>
      </c>
      <c r="AF22" s="206">
        <v>1</v>
      </c>
      <c r="AG22" s="206">
        <v>0</v>
      </c>
      <c r="AH22" s="206">
        <v>21</v>
      </c>
      <c r="AI22" s="206">
        <v>0</v>
      </c>
      <c r="AJ22" s="206">
        <v>3</v>
      </c>
      <c r="AK22" s="206">
        <v>0</v>
      </c>
      <c r="AL22" s="206">
        <v>13</v>
      </c>
      <c r="AM22" s="206">
        <v>6</v>
      </c>
      <c r="AN22" s="206">
        <v>0</v>
      </c>
      <c r="AO22" s="206">
        <v>6</v>
      </c>
      <c r="AP22" s="206">
        <v>0</v>
      </c>
      <c r="AQ22" s="206">
        <v>0</v>
      </c>
      <c r="AR22" s="206">
        <v>12</v>
      </c>
      <c r="AS22" s="206">
        <v>1</v>
      </c>
      <c r="AT22" s="206">
        <v>0</v>
      </c>
      <c r="AU22" s="206">
        <v>1</v>
      </c>
    </row>
    <row r="23" spans="1:47" x14ac:dyDescent="0.3">
      <c r="A23" s="204">
        <f t="shared" si="0"/>
        <v>1</v>
      </c>
      <c r="B23" s="204" t="str">
        <f t="shared" si="0"/>
        <v>MICHIGAN</v>
      </c>
      <c r="E23" s="206">
        <v>1</v>
      </c>
      <c r="F23" s="207" t="s">
        <v>62</v>
      </c>
      <c r="G23" s="206">
        <v>224</v>
      </c>
      <c r="H23" s="206">
        <v>0</v>
      </c>
      <c r="I23" s="206">
        <v>2</v>
      </c>
      <c r="J23" s="206">
        <v>6</v>
      </c>
      <c r="K23" s="206">
        <v>0</v>
      </c>
      <c r="L23" s="206">
        <v>4</v>
      </c>
      <c r="M23" s="206">
        <v>6</v>
      </c>
      <c r="N23" s="206">
        <v>0</v>
      </c>
      <c r="O23" s="206">
        <v>2</v>
      </c>
      <c r="P23" s="206">
        <v>1</v>
      </c>
      <c r="Q23" s="206">
        <v>0</v>
      </c>
      <c r="R23" s="206">
        <v>1</v>
      </c>
      <c r="S23" s="206">
        <v>0</v>
      </c>
      <c r="T23" s="206">
        <v>2</v>
      </c>
      <c r="U23" s="206">
        <v>2</v>
      </c>
      <c r="V23" s="206">
        <v>5</v>
      </c>
      <c r="W23" s="206">
        <v>1</v>
      </c>
      <c r="X23" s="206">
        <v>113</v>
      </c>
      <c r="Y23" s="206">
        <v>9</v>
      </c>
      <c r="Z23" s="206">
        <v>0</v>
      </c>
      <c r="AA23" s="206">
        <v>2</v>
      </c>
      <c r="AB23" s="206">
        <v>3</v>
      </c>
      <c r="AC23" s="206">
        <v>0</v>
      </c>
      <c r="AD23" s="206">
        <v>0</v>
      </c>
      <c r="AE23" s="206">
        <v>1</v>
      </c>
      <c r="AF23" s="206">
        <v>0</v>
      </c>
      <c r="AG23" s="206">
        <v>1</v>
      </c>
      <c r="AH23" s="206">
        <v>14</v>
      </c>
      <c r="AI23" s="206">
        <v>0</v>
      </c>
      <c r="AJ23" s="206">
        <v>2</v>
      </c>
      <c r="AK23" s="206">
        <v>0</v>
      </c>
      <c r="AL23" s="206">
        <v>15</v>
      </c>
      <c r="AM23" s="206">
        <v>11</v>
      </c>
      <c r="AN23" s="206">
        <v>1</v>
      </c>
      <c r="AO23" s="206">
        <v>14</v>
      </c>
      <c r="AP23" s="206">
        <v>0</v>
      </c>
      <c r="AQ23" s="206">
        <v>1</v>
      </c>
      <c r="AR23" s="206">
        <v>1</v>
      </c>
      <c r="AS23" s="206">
        <v>0</v>
      </c>
      <c r="AT23" s="206">
        <v>4</v>
      </c>
      <c r="AU23" s="206">
        <v>0</v>
      </c>
    </row>
    <row r="24" spans="1:47" x14ac:dyDescent="0.3">
      <c r="A24" s="204">
        <f t="shared" si="0"/>
        <v>1</v>
      </c>
      <c r="B24" s="204" t="str">
        <f t="shared" si="0"/>
        <v>MINNESOTA</v>
      </c>
      <c r="E24" s="206">
        <v>1</v>
      </c>
      <c r="F24" s="207" t="s">
        <v>63</v>
      </c>
      <c r="G24" s="206">
        <v>155</v>
      </c>
      <c r="H24" s="206">
        <v>0</v>
      </c>
      <c r="I24" s="206">
        <v>0</v>
      </c>
      <c r="J24" s="206">
        <v>3</v>
      </c>
      <c r="K24" s="206">
        <v>3</v>
      </c>
      <c r="L24" s="206">
        <v>5</v>
      </c>
      <c r="M24" s="206">
        <v>6</v>
      </c>
      <c r="N24" s="206">
        <v>0</v>
      </c>
      <c r="O24" s="206">
        <v>1</v>
      </c>
      <c r="P24" s="206">
        <v>0</v>
      </c>
      <c r="Q24" s="206">
        <v>0</v>
      </c>
      <c r="R24" s="206">
        <v>1</v>
      </c>
      <c r="S24" s="206">
        <v>0</v>
      </c>
      <c r="T24" s="206">
        <v>0</v>
      </c>
      <c r="U24" s="206">
        <v>0</v>
      </c>
      <c r="V24" s="206">
        <v>2</v>
      </c>
      <c r="W24" s="206">
        <v>1</v>
      </c>
      <c r="X24" s="206">
        <v>70</v>
      </c>
      <c r="Y24" s="206">
        <v>8</v>
      </c>
      <c r="Z24" s="206">
        <v>0</v>
      </c>
      <c r="AA24" s="206">
        <v>0</v>
      </c>
      <c r="AB24" s="206">
        <v>0</v>
      </c>
      <c r="AC24" s="206">
        <v>0</v>
      </c>
      <c r="AD24" s="206">
        <v>0</v>
      </c>
      <c r="AE24" s="206">
        <v>0</v>
      </c>
      <c r="AF24" s="206">
        <v>2</v>
      </c>
      <c r="AG24" s="206">
        <v>0</v>
      </c>
      <c r="AH24" s="206">
        <v>15</v>
      </c>
      <c r="AI24" s="206">
        <v>1</v>
      </c>
      <c r="AJ24" s="206">
        <v>2</v>
      </c>
      <c r="AK24" s="206">
        <v>0</v>
      </c>
      <c r="AL24" s="206">
        <v>12</v>
      </c>
      <c r="AM24" s="206">
        <v>8</v>
      </c>
      <c r="AN24" s="206">
        <v>1</v>
      </c>
      <c r="AO24" s="206">
        <v>5</v>
      </c>
      <c r="AP24" s="206">
        <v>0</v>
      </c>
      <c r="AQ24" s="206">
        <v>0</v>
      </c>
      <c r="AR24" s="206">
        <v>4</v>
      </c>
      <c r="AS24" s="206">
        <v>1</v>
      </c>
      <c r="AT24" s="206">
        <v>1</v>
      </c>
      <c r="AU24" s="206">
        <v>3</v>
      </c>
    </row>
    <row r="25" spans="1:47" x14ac:dyDescent="0.3">
      <c r="A25" s="204">
        <f t="shared" si="0"/>
        <v>1</v>
      </c>
      <c r="B25" s="204" t="str">
        <f t="shared" si="0"/>
        <v>MISSISSIPPI</v>
      </c>
      <c r="E25" s="206">
        <v>1</v>
      </c>
      <c r="F25" s="207" t="s">
        <v>64</v>
      </c>
      <c r="G25" s="206">
        <v>39</v>
      </c>
      <c r="H25" s="206">
        <v>0</v>
      </c>
      <c r="I25" s="206">
        <v>0</v>
      </c>
      <c r="J25" s="206">
        <v>4</v>
      </c>
      <c r="K25" s="206">
        <v>0</v>
      </c>
      <c r="L25" s="206">
        <v>0</v>
      </c>
      <c r="M25" s="206">
        <v>3</v>
      </c>
      <c r="N25" s="206">
        <v>0</v>
      </c>
      <c r="O25" s="206">
        <v>0</v>
      </c>
      <c r="P25" s="206">
        <v>0</v>
      </c>
      <c r="Q25" s="206">
        <v>0</v>
      </c>
      <c r="R25" s="206">
        <v>0</v>
      </c>
      <c r="S25" s="206">
        <v>0</v>
      </c>
      <c r="T25" s="206">
        <v>0</v>
      </c>
      <c r="U25" s="206">
        <v>0</v>
      </c>
      <c r="V25" s="206">
        <v>0</v>
      </c>
      <c r="W25" s="206">
        <v>0</v>
      </c>
      <c r="X25" s="206">
        <v>3</v>
      </c>
      <c r="Y25" s="206">
        <v>5</v>
      </c>
      <c r="Z25" s="206">
        <v>0</v>
      </c>
      <c r="AA25" s="206">
        <v>0</v>
      </c>
      <c r="AB25" s="206">
        <v>0</v>
      </c>
      <c r="AC25" s="206">
        <v>0</v>
      </c>
      <c r="AD25" s="206">
        <v>0</v>
      </c>
      <c r="AE25" s="206">
        <v>0</v>
      </c>
      <c r="AF25" s="206">
        <v>0</v>
      </c>
      <c r="AG25" s="206">
        <v>0</v>
      </c>
      <c r="AH25" s="206">
        <v>7</v>
      </c>
      <c r="AI25" s="206">
        <v>0</v>
      </c>
      <c r="AJ25" s="206">
        <v>0</v>
      </c>
      <c r="AK25" s="206">
        <v>0</v>
      </c>
      <c r="AL25" s="206">
        <v>5</v>
      </c>
      <c r="AM25" s="206">
        <v>2</v>
      </c>
      <c r="AN25" s="206">
        <v>0</v>
      </c>
      <c r="AO25" s="206">
        <v>3</v>
      </c>
      <c r="AP25" s="206">
        <v>0</v>
      </c>
      <c r="AQ25" s="206">
        <v>0</v>
      </c>
      <c r="AR25" s="206">
        <v>2</v>
      </c>
      <c r="AS25" s="206">
        <v>2</v>
      </c>
      <c r="AT25" s="206">
        <v>2</v>
      </c>
      <c r="AU25" s="206">
        <v>1</v>
      </c>
    </row>
    <row r="26" spans="1:47" x14ac:dyDescent="0.3">
      <c r="A26" s="204">
        <f t="shared" si="0"/>
        <v>1</v>
      </c>
      <c r="B26" s="204" t="str">
        <f t="shared" si="0"/>
        <v>MISSOURI</v>
      </c>
      <c r="E26" s="206">
        <v>1</v>
      </c>
      <c r="F26" s="207" t="s">
        <v>65</v>
      </c>
      <c r="G26" s="206">
        <v>150</v>
      </c>
      <c r="H26" s="206">
        <v>0</v>
      </c>
      <c r="I26" s="206">
        <v>0</v>
      </c>
      <c r="J26" s="206">
        <v>2</v>
      </c>
      <c r="K26" s="206">
        <v>3</v>
      </c>
      <c r="L26" s="206">
        <v>2</v>
      </c>
      <c r="M26" s="206">
        <v>13</v>
      </c>
      <c r="N26" s="206">
        <v>0</v>
      </c>
      <c r="O26" s="206">
        <v>1</v>
      </c>
      <c r="P26" s="206">
        <v>0</v>
      </c>
      <c r="Q26" s="206">
        <v>0</v>
      </c>
      <c r="R26" s="206">
        <v>0</v>
      </c>
      <c r="S26" s="206">
        <v>0</v>
      </c>
      <c r="T26" s="206">
        <v>0</v>
      </c>
      <c r="U26" s="206">
        <v>0</v>
      </c>
      <c r="V26" s="206">
        <v>6</v>
      </c>
      <c r="W26" s="206">
        <v>1</v>
      </c>
      <c r="X26" s="206">
        <v>57</v>
      </c>
      <c r="Y26" s="206">
        <v>3</v>
      </c>
      <c r="Z26" s="206">
        <v>1</v>
      </c>
      <c r="AA26" s="206">
        <v>1</v>
      </c>
      <c r="AB26" s="206">
        <v>1</v>
      </c>
      <c r="AC26" s="206">
        <v>0</v>
      </c>
      <c r="AD26" s="206">
        <v>1</v>
      </c>
      <c r="AE26" s="206">
        <v>0</v>
      </c>
      <c r="AF26" s="206">
        <v>0</v>
      </c>
      <c r="AG26" s="206">
        <v>0</v>
      </c>
      <c r="AH26" s="206">
        <v>19</v>
      </c>
      <c r="AI26" s="206">
        <v>0</v>
      </c>
      <c r="AJ26" s="206">
        <v>0</v>
      </c>
      <c r="AK26" s="206">
        <v>0</v>
      </c>
      <c r="AL26" s="206">
        <v>12</v>
      </c>
      <c r="AM26" s="206">
        <v>9</v>
      </c>
      <c r="AN26" s="206">
        <v>0</v>
      </c>
      <c r="AO26" s="206">
        <v>9</v>
      </c>
      <c r="AP26" s="206">
        <v>0</v>
      </c>
      <c r="AQ26" s="206">
        <v>2</v>
      </c>
      <c r="AR26" s="206">
        <v>2</v>
      </c>
      <c r="AS26" s="206">
        <v>1</v>
      </c>
      <c r="AT26" s="206">
        <v>0</v>
      </c>
      <c r="AU26" s="206">
        <v>4</v>
      </c>
    </row>
    <row r="27" spans="1:47" x14ac:dyDescent="0.3">
      <c r="A27" s="204">
        <f t="shared" si="0"/>
        <v>1</v>
      </c>
      <c r="B27" s="204" t="str">
        <f t="shared" si="0"/>
        <v>MONTANA</v>
      </c>
      <c r="E27" s="206">
        <v>1</v>
      </c>
      <c r="F27" s="207" t="s">
        <v>66</v>
      </c>
      <c r="G27" s="206">
        <v>197</v>
      </c>
      <c r="H27" s="206">
        <v>0</v>
      </c>
      <c r="I27" s="206">
        <v>1</v>
      </c>
      <c r="J27" s="206">
        <v>5</v>
      </c>
      <c r="K27" s="206">
        <v>2</v>
      </c>
      <c r="L27" s="206">
        <v>3</v>
      </c>
      <c r="M27" s="206">
        <v>13</v>
      </c>
      <c r="N27" s="206">
        <v>0</v>
      </c>
      <c r="O27" s="206">
        <v>6</v>
      </c>
      <c r="P27" s="206">
        <v>0</v>
      </c>
      <c r="Q27" s="206">
        <v>0</v>
      </c>
      <c r="R27" s="206">
        <v>9</v>
      </c>
      <c r="S27" s="206">
        <v>0</v>
      </c>
      <c r="T27" s="206">
        <v>3</v>
      </c>
      <c r="U27" s="206">
        <v>0</v>
      </c>
      <c r="V27" s="206">
        <v>2</v>
      </c>
      <c r="W27" s="206">
        <v>4</v>
      </c>
      <c r="X27" s="206">
        <v>24</v>
      </c>
      <c r="Y27" s="206">
        <v>6</v>
      </c>
      <c r="Z27" s="206">
        <v>1</v>
      </c>
      <c r="AA27" s="206">
        <v>0</v>
      </c>
      <c r="AB27" s="206">
        <v>3</v>
      </c>
      <c r="AC27" s="206">
        <v>3</v>
      </c>
      <c r="AD27" s="206">
        <v>0</v>
      </c>
      <c r="AE27" s="206">
        <v>0</v>
      </c>
      <c r="AF27" s="206">
        <v>2</v>
      </c>
      <c r="AG27" s="206">
        <v>2</v>
      </c>
      <c r="AH27" s="206">
        <v>11</v>
      </c>
      <c r="AI27" s="206">
        <v>0</v>
      </c>
      <c r="AJ27" s="206">
        <v>3</v>
      </c>
      <c r="AK27" s="206">
        <v>0</v>
      </c>
      <c r="AL27" s="206">
        <v>12</v>
      </c>
      <c r="AM27" s="206">
        <v>41</v>
      </c>
      <c r="AN27" s="206">
        <v>1</v>
      </c>
      <c r="AO27" s="206">
        <v>7</v>
      </c>
      <c r="AP27" s="206">
        <v>0</v>
      </c>
      <c r="AQ27" s="206">
        <v>7</v>
      </c>
      <c r="AR27" s="206">
        <v>15</v>
      </c>
      <c r="AS27" s="206">
        <v>3</v>
      </c>
      <c r="AT27" s="206">
        <v>4</v>
      </c>
      <c r="AU27" s="206">
        <v>4</v>
      </c>
    </row>
    <row r="28" spans="1:47" x14ac:dyDescent="0.3">
      <c r="A28" s="204">
        <f t="shared" si="0"/>
        <v>1</v>
      </c>
      <c r="B28" s="204" t="str">
        <f t="shared" si="0"/>
        <v>NEBRASKA</v>
      </c>
      <c r="E28" s="206">
        <v>1</v>
      </c>
      <c r="F28" s="207" t="s">
        <v>67</v>
      </c>
      <c r="G28" s="206">
        <v>62</v>
      </c>
      <c r="H28" s="206">
        <v>0</v>
      </c>
      <c r="I28" s="206">
        <v>0</v>
      </c>
      <c r="J28" s="206">
        <v>0</v>
      </c>
      <c r="K28" s="206">
        <v>1</v>
      </c>
      <c r="L28" s="206">
        <v>0</v>
      </c>
      <c r="M28" s="206">
        <v>3</v>
      </c>
      <c r="N28" s="206">
        <v>0</v>
      </c>
      <c r="O28" s="206">
        <v>2</v>
      </c>
      <c r="P28" s="206">
        <v>1</v>
      </c>
      <c r="Q28" s="206">
        <v>0</v>
      </c>
      <c r="R28" s="206">
        <v>0</v>
      </c>
      <c r="S28" s="206">
        <v>0</v>
      </c>
      <c r="T28" s="206">
        <v>0</v>
      </c>
      <c r="U28" s="206">
        <v>0</v>
      </c>
      <c r="V28" s="206">
        <v>0</v>
      </c>
      <c r="W28" s="206">
        <v>1</v>
      </c>
      <c r="X28" s="206">
        <v>21</v>
      </c>
      <c r="Y28" s="206">
        <v>1</v>
      </c>
      <c r="Z28" s="206">
        <v>0</v>
      </c>
      <c r="AA28" s="206">
        <v>0</v>
      </c>
      <c r="AB28" s="206">
        <v>1</v>
      </c>
      <c r="AC28" s="206">
        <v>2</v>
      </c>
      <c r="AD28" s="206">
        <v>0</v>
      </c>
      <c r="AE28" s="206">
        <v>0</v>
      </c>
      <c r="AF28" s="206">
        <v>1</v>
      </c>
      <c r="AG28" s="206">
        <v>0</v>
      </c>
      <c r="AH28" s="206">
        <v>5</v>
      </c>
      <c r="AI28" s="206">
        <v>0</v>
      </c>
      <c r="AJ28" s="206">
        <v>0</v>
      </c>
      <c r="AK28" s="206">
        <v>1</v>
      </c>
      <c r="AL28" s="206">
        <v>5</v>
      </c>
      <c r="AM28" s="206">
        <v>11</v>
      </c>
      <c r="AN28" s="206">
        <v>0</v>
      </c>
      <c r="AO28" s="206">
        <v>4</v>
      </c>
      <c r="AP28" s="206">
        <v>0</v>
      </c>
      <c r="AQ28" s="206">
        <v>0</v>
      </c>
      <c r="AR28" s="206">
        <v>2</v>
      </c>
      <c r="AS28" s="206">
        <v>0</v>
      </c>
      <c r="AT28" s="206">
        <v>0</v>
      </c>
      <c r="AU28" s="206">
        <v>0</v>
      </c>
    </row>
    <row r="29" spans="1:47" x14ac:dyDescent="0.3">
      <c r="A29" s="204">
        <f t="shared" si="0"/>
        <v>1</v>
      </c>
      <c r="B29" s="204" t="str">
        <f t="shared" si="0"/>
        <v>NEVADA</v>
      </c>
      <c r="E29" s="206">
        <v>1</v>
      </c>
      <c r="F29" s="207" t="s">
        <v>68</v>
      </c>
      <c r="G29" s="206">
        <v>311</v>
      </c>
      <c r="H29" s="206">
        <v>0</v>
      </c>
      <c r="I29" s="206">
        <v>0</v>
      </c>
      <c r="J29" s="206">
        <v>7</v>
      </c>
      <c r="K29" s="206">
        <v>3</v>
      </c>
      <c r="L29" s="206">
        <v>5</v>
      </c>
      <c r="M29" s="206">
        <v>32</v>
      </c>
      <c r="N29" s="206">
        <v>1</v>
      </c>
      <c r="O29" s="206">
        <v>1</v>
      </c>
      <c r="P29" s="206">
        <v>3</v>
      </c>
      <c r="Q29" s="206">
        <v>0</v>
      </c>
      <c r="R29" s="206">
        <v>1</v>
      </c>
      <c r="S29" s="206">
        <v>2</v>
      </c>
      <c r="T29" s="206">
        <v>3</v>
      </c>
      <c r="U29" s="206">
        <v>3</v>
      </c>
      <c r="V29" s="206">
        <v>3</v>
      </c>
      <c r="W29" s="206">
        <v>0</v>
      </c>
      <c r="X29" s="206">
        <v>87</v>
      </c>
      <c r="Y29" s="206">
        <v>15</v>
      </c>
      <c r="Z29" s="206">
        <v>3</v>
      </c>
      <c r="AA29" s="206">
        <v>1</v>
      </c>
      <c r="AB29" s="206">
        <v>5</v>
      </c>
      <c r="AC29" s="206">
        <v>0</v>
      </c>
      <c r="AD29" s="206">
        <v>3</v>
      </c>
      <c r="AE29" s="206">
        <v>0</v>
      </c>
      <c r="AF29" s="206">
        <v>1</v>
      </c>
      <c r="AG29" s="206">
        <v>0</v>
      </c>
      <c r="AH29" s="206">
        <v>39</v>
      </c>
      <c r="AI29" s="206">
        <v>0</v>
      </c>
      <c r="AJ29" s="206">
        <v>1</v>
      </c>
      <c r="AK29" s="206">
        <v>1</v>
      </c>
      <c r="AL29" s="206">
        <v>27</v>
      </c>
      <c r="AM29" s="206">
        <v>30</v>
      </c>
      <c r="AN29" s="206">
        <v>0</v>
      </c>
      <c r="AO29" s="206">
        <v>20</v>
      </c>
      <c r="AP29" s="206">
        <v>0</v>
      </c>
      <c r="AQ29" s="206">
        <v>0</v>
      </c>
      <c r="AR29" s="206">
        <v>4</v>
      </c>
      <c r="AS29" s="206">
        <v>4</v>
      </c>
      <c r="AT29" s="206">
        <v>1</v>
      </c>
      <c r="AU29" s="206">
        <v>5</v>
      </c>
    </row>
    <row r="30" spans="1:47" x14ac:dyDescent="0.3">
      <c r="A30" s="204">
        <f t="shared" si="0"/>
        <v>1</v>
      </c>
      <c r="B30" s="204" t="str">
        <f t="shared" si="0"/>
        <v>NEW HAMPSHIRE</v>
      </c>
      <c r="E30" s="206">
        <v>1</v>
      </c>
      <c r="F30" s="207" t="s">
        <v>69</v>
      </c>
      <c r="G30" s="206">
        <v>38</v>
      </c>
      <c r="H30" s="206">
        <v>0</v>
      </c>
      <c r="I30" s="206">
        <v>0</v>
      </c>
      <c r="J30" s="206">
        <v>0</v>
      </c>
      <c r="K30" s="206">
        <v>0</v>
      </c>
      <c r="L30" s="206">
        <v>0</v>
      </c>
      <c r="M30" s="206">
        <v>2</v>
      </c>
      <c r="N30" s="206">
        <v>0</v>
      </c>
      <c r="O30" s="206">
        <v>2</v>
      </c>
      <c r="P30" s="206">
        <v>0</v>
      </c>
      <c r="Q30" s="206">
        <v>0</v>
      </c>
      <c r="R30" s="206">
        <v>2</v>
      </c>
      <c r="S30" s="206">
        <v>0</v>
      </c>
      <c r="T30" s="206">
        <v>0</v>
      </c>
      <c r="U30" s="206">
        <v>0</v>
      </c>
      <c r="V30" s="206">
        <v>1</v>
      </c>
      <c r="W30" s="206">
        <v>3</v>
      </c>
      <c r="X30" s="206">
        <v>9</v>
      </c>
      <c r="Y30" s="206">
        <v>1</v>
      </c>
      <c r="Z30" s="206">
        <v>0</v>
      </c>
      <c r="AA30" s="206">
        <v>0</v>
      </c>
      <c r="AB30" s="206">
        <v>0</v>
      </c>
      <c r="AC30" s="206">
        <v>0</v>
      </c>
      <c r="AD30" s="206">
        <v>0</v>
      </c>
      <c r="AE30" s="206">
        <v>0</v>
      </c>
      <c r="AF30" s="206">
        <v>0</v>
      </c>
      <c r="AG30" s="206">
        <v>0</v>
      </c>
      <c r="AH30" s="206">
        <v>3</v>
      </c>
      <c r="AI30" s="206">
        <v>2</v>
      </c>
      <c r="AJ30" s="206">
        <v>1</v>
      </c>
      <c r="AK30" s="206">
        <v>0</v>
      </c>
      <c r="AL30" s="206">
        <v>5</v>
      </c>
      <c r="AM30" s="206">
        <v>2</v>
      </c>
      <c r="AN30" s="206">
        <v>0</v>
      </c>
      <c r="AO30" s="206">
        <v>0</v>
      </c>
      <c r="AP30" s="206">
        <v>0</v>
      </c>
      <c r="AQ30" s="206">
        <v>0</v>
      </c>
      <c r="AR30" s="206">
        <v>4</v>
      </c>
      <c r="AS30" s="206">
        <v>1</v>
      </c>
      <c r="AT30" s="206">
        <v>0</v>
      </c>
      <c r="AU30" s="206">
        <v>0</v>
      </c>
    </row>
    <row r="31" spans="1:47" x14ac:dyDescent="0.3">
      <c r="A31" s="204">
        <f t="shared" si="0"/>
        <v>1</v>
      </c>
      <c r="B31" s="204" t="str">
        <f t="shared" si="0"/>
        <v>NEW JERSEY</v>
      </c>
      <c r="E31" s="206">
        <v>1</v>
      </c>
      <c r="F31" s="207" t="s">
        <v>70</v>
      </c>
      <c r="G31" s="206">
        <v>148</v>
      </c>
      <c r="H31" s="206">
        <v>0</v>
      </c>
      <c r="I31" s="206">
        <v>0</v>
      </c>
      <c r="J31" s="206">
        <v>1</v>
      </c>
      <c r="K31" s="206">
        <v>2</v>
      </c>
      <c r="L31" s="206">
        <v>2</v>
      </c>
      <c r="M31" s="206">
        <v>6</v>
      </c>
      <c r="N31" s="206">
        <v>0</v>
      </c>
      <c r="O31" s="206">
        <v>1</v>
      </c>
      <c r="P31" s="206">
        <v>1</v>
      </c>
      <c r="Q31" s="206">
        <v>0</v>
      </c>
      <c r="R31" s="206">
        <v>0</v>
      </c>
      <c r="S31" s="206">
        <v>0</v>
      </c>
      <c r="T31" s="206">
        <v>0</v>
      </c>
      <c r="U31" s="206">
        <v>0</v>
      </c>
      <c r="V31" s="206">
        <v>2</v>
      </c>
      <c r="W31" s="206">
        <v>0</v>
      </c>
      <c r="X31" s="206">
        <v>79</v>
      </c>
      <c r="Y31" s="206">
        <v>3</v>
      </c>
      <c r="Z31" s="206">
        <v>2</v>
      </c>
      <c r="AA31" s="206">
        <v>0</v>
      </c>
      <c r="AB31" s="206">
        <v>0</v>
      </c>
      <c r="AC31" s="206">
        <v>0</v>
      </c>
      <c r="AD31" s="206">
        <v>1</v>
      </c>
      <c r="AE31" s="206">
        <v>0</v>
      </c>
      <c r="AF31" s="206">
        <v>0</v>
      </c>
      <c r="AG31" s="206">
        <v>0</v>
      </c>
      <c r="AH31" s="206">
        <v>16</v>
      </c>
      <c r="AI31" s="206">
        <v>0</v>
      </c>
      <c r="AJ31" s="206">
        <v>0</v>
      </c>
      <c r="AK31" s="206">
        <v>1</v>
      </c>
      <c r="AL31" s="206">
        <v>10</v>
      </c>
      <c r="AM31" s="206">
        <v>3</v>
      </c>
      <c r="AN31" s="206">
        <v>0</v>
      </c>
      <c r="AO31" s="206">
        <v>5</v>
      </c>
      <c r="AP31" s="206">
        <v>0</v>
      </c>
      <c r="AQ31" s="206">
        <v>0</v>
      </c>
      <c r="AR31" s="206">
        <v>4</v>
      </c>
      <c r="AS31" s="206">
        <v>4</v>
      </c>
      <c r="AT31" s="206">
        <v>3</v>
      </c>
      <c r="AU31" s="206">
        <v>2</v>
      </c>
    </row>
    <row r="32" spans="1:47" x14ac:dyDescent="0.3">
      <c r="A32" s="204">
        <f t="shared" si="0"/>
        <v>1</v>
      </c>
      <c r="B32" s="204" t="str">
        <f t="shared" si="0"/>
        <v>NEW MEXICO</v>
      </c>
      <c r="E32" s="206">
        <v>1</v>
      </c>
      <c r="F32" s="207" t="s">
        <v>71</v>
      </c>
      <c r="G32" s="206">
        <v>133</v>
      </c>
      <c r="H32" s="206">
        <v>0</v>
      </c>
      <c r="I32" s="206">
        <v>0</v>
      </c>
      <c r="J32" s="206">
        <v>5</v>
      </c>
      <c r="K32" s="206">
        <v>2</v>
      </c>
      <c r="L32" s="206">
        <v>8</v>
      </c>
      <c r="M32" s="206">
        <v>7</v>
      </c>
      <c r="N32" s="206">
        <v>0</v>
      </c>
      <c r="O32" s="206">
        <v>1</v>
      </c>
      <c r="P32" s="206">
        <v>1</v>
      </c>
      <c r="Q32" s="206">
        <v>0</v>
      </c>
      <c r="R32" s="206">
        <v>1</v>
      </c>
      <c r="S32" s="206">
        <v>0</v>
      </c>
      <c r="T32" s="206">
        <v>0</v>
      </c>
      <c r="U32" s="206">
        <v>1</v>
      </c>
      <c r="V32" s="206">
        <v>4</v>
      </c>
      <c r="W32" s="206">
        <v>1</v>
      </c>
      <c r="X32" s="206">
        <v>39</v>
      </c>
      <c r="Y32" s="206">
        <v>7</v>
      </c>
      <c r="Z32" s="206">
        <v>1</v>
      </c>
      <c r="AA32" s="206">
        <v>0</v>
      </c>
      <c r="AB32" s="206">
        <v>2</v>
      </c>
      <c r="AC32" s="206">
        <v>0</v>
      </c>
      <c r="AD32" s="206">
        <v>1</v>
      </c>
      <c r="AE32" s="206">
        <v>0</v>
      </c>
      <c r="AF32" s="206">
        <v>0</v>
      </c>
      <c r="AG32" s="206">
        <v>0</v>
      </c>
      <c r="AH32" s="206">
        <v>17</v>
      </c>
      <c r="AI32" s="206">
        <v>1</v>
      </c>
      <c r="AJ32" s="206">
        <v>0</v>
      </c>
      <c r="AK32" s="206">
        <v>0</v>
      </c>
      <c r="AL32" s="206">
        <v>9</v>
      </c>
      <c r="AM32" s="206">
        <v>5</v>
      </c>
      <c r="AN32" s="206">
        <v>1</v>
      </c>
      <c r="AO32" s="206">
        <v>5</v>
      </c>
      <c r="AP32" s="206">
        <v>0</v>
      </c>
      <c r="AQ32" s="206">
        <v>2</v>
      </c>
      <c r="AR32" s="206">
        <v>5</v>
      </c>
      <c r="AS32" s="206">
        <v>4</v>
      </c>
      <c r="AT32" s="206">
        <v>1</v>
      </c>
      <c r="AU32" s="206">
        <v>2</v>
      </c>
    </row>
    <row r="33" spans="1:47" x14ac:dyDescent="0.3">
      <c r="A33" s="204">
        <f t="shared" si="0"/>
        <v>1</v>
      </c>
      <c r="B33" s="204" t="str">
        <f t="shared" si="0"/>
        <v>NEW YORK</v>
      </c>
      <c r="E33" s="206">
        <v>1</v>
      </c>
      <c r="F33" s="207" t="s">
        <v>72</v>
      </c>
      <c r="G33" s="206">
        <v>319</v>
      </c>
      <c r="H33" s="206">
        <v>0</v>
      </c>
      <c r="I33" s="206">
        <v>0</v>
      </c>
      <c r="J33" s="206">
        <v>7</v>
      </c>
      <c r="K33" s="206">
        <v>0</v>
      </c>
      <c r="L33" s="206">
        <v>0</v>
      </c>
      <c r="M33" s="206">
        <v>14</v>
      </c>
      <c r="N33" s="206">
        <v>0</v>
      </c>
      <c r="O33" s="206">
        <v>0</v>
      </c>
      <c r="P33" s="206">
        <v>0</v>
      </c>
      <c r="Q33" s="206">
        <v>0</v>
      </c>
      <c r="R33" s="206">
        <v>0</v>
      </c>
      <c r="S33" s="206">
        <v>0</v>
      </c>
      <c r="T33" s="206">
        <v>0</v>
      </c>
      <c r="U33" s="206">
        <v>0</v>
      </c>
      <c r="V33" s="206">
        <v>4</v>
      </c>
      <c r="W33" s="206">
        <v>1</v>
      </c>
      <c r="X33" s="206">
        <v>197</v>
      </c>
      <c r="Y33" s="206">
        <v>9</v>
      </c>
      <c r="Z33" s="206">
        <v>0</v>
      </c>
      <c r="AA33" s="206">
        <v>0</v>
      </c>
      <c r="AB33" s="206">
        <v>0</v>
      </c>
      <c r="AC33" s="206">
        <v>0</v>
      </c>
      <c r="AD33" s="206">
        <v>0</v>
      </c>
      <c r="AE33" s="206">
        <v>1</v>
      </c>
      <c r="AF33" s="206">
        <v>0</v>
      </c>
      <c r="AG33" s="206">
        <v>0</v>
      </c>
      <c r="AH33" s="206">
        <v>22</v>
      </c>
      <c r="AI33" s="206">
        <v>0</v>
      </c>
      <c r="AJ33" s="206">
        <v>2</v>
      </c>
      <c r="AK33" s="206">
        <v>0</v>
      </c>
      <c r="AL33" s="206">
        <v>28</v>
      </c>
      <c r="AM33" s="206">
        <v>7</v>
      </c>
      <c r="AN33" s="206">
        <v>1</v>
      </c>
      <c r="AO33" s="206">
        <v>8</v>
      </c>
      <c r="AP33" s="206">
        <v>0</v>
      </c>
      <c r="AQ33" s="206">
        <v>0</v>
      </c>
      <c r="AR33" s="206">
        <v>10</v>
      </c>
      <c r="AS33" s="206">
        <v>4</v>
      </c>
      <c r="AT33" s="206">
        <v>0</v>
      </c>
      <c r="AU33" s="206">
        <v>4</v>
      </c>
    </row>
    <row r="34" spans="1:47" x14ac:dyDescent="0.3">
      <c r="A34" s="204">
        <f t="shared" si="0"/>
        <v>1</v>
      </c>
      <c r="B34" s="204" t="str">
        <f t="shared" si="0"/>
        <v>NORTH CAROLINA</v>
      </c>
      <c r="E34" s="206">
        <v>1</v>
      </c>
      <c r="F34" s="207" t="s">
        <v>73</v>
      </c>
      <c r="G34" s="206">
        <v>282</v>
      </c>
      <c r="H34" s="206">
        <v>0</v>
      </c>
      <c r="I34" s="206">
        <v>0</v>
      </c>
      <c r="J34" s="206">
        <v>2</v>
      </c>
      <c r="K34" s="206">
        <v>0</v>
      </c>
      <c r="L34" s="206">
        <v>1</v>
      </c>
      <c r="M34" s="206">
        <v>13</v>
      </c>
      <c r="N34" s="206">
        <v>0</v>
      </c>
      <c r="O34" s="206">
        <v>2</v>
      </c>
      <c r="P34" s="206">
        <v>0</v>
      </c>
      <c r="Q34" s="206">
        <v>0</v>
      </c>
      <c r="R34" s="206">
        <v>2</v>
      </c>
      <c r="S34" s="206">
        <v>0</v>
      </c>
      <c r="T34" s="206">
        <v>3</v>
      </c>
      <c r="U34" s="206">
        <v>0</v>
      </c>
      <c r="V34" s="206">
        <v>4</v>
      </c>
      <c r="W34" s="206">
        <v>2</v>
      </c>
      <c r="X34" s="206">
        <v>118</v>
      </c>
      <c r="Y34" s="206">
        <v>15</v>
      </c>
      <c r="Z34" s="206">
        <v>0</v>
      </c>
      <c r="AA34" s="206">
        <v>0</v>
      </c>
      <c r="AB34" s="206">
        <v>1</v>
      </c>
      <c r="AC34" s="206">
        <v>0</v>
      </c>
      <c r="AD34" s="206">
        <v>1</v>
      </c>
      <c r="AE34" s="206">
        <v>1</v>
      </c>
      <c r="AF34" s="206">
        <v>1</v>
      </c>
      <c r="AG34" s="206">
        <v>0</v>
      </c>
      <c r="AH34" s="206">
        <v>43</v>
      </c>
      <c r="AI34" s="206">
        <v>0</v>
      </c>
      <c r="AJ34" s="206">
        <v>1</v>
      </c>
      <c r="AK34" s="206">
        <v>0</v>
      </c>
      <c r="AL34" s="206">
        <v>18</v>
      </c>
      <c r="AM34" s="206">
        <v>19</v>
      </c>
      <c r="AN34" s="206">
        <v>2</v>
      </c>
      <c r="AO34" s="206">
        <v>22</v>
      </c>
      <c r="AP34" s="206">
        <v>0</v>
      </c>
      <c r="AQ34" s="206">
        <v>0</v>
      </c>
      <c r="AR34" s="206">
        <v>2</v>
      </c>
      <c r="AS34" s="206">
        <v>5</v>
      </c>
      <c r="AT34" s="206">
        <v>1</v>
      </c>
      <c r="AU34" s="206">
        <v>3</v>
      </c>
    </row>
    <row r="35" spans="1:47" x14ac:dyDescent="0.3">
      <c r="A35" s="204">
        <f t="shared" si="0"/>
        <v>1</v>
      </c>
      <c r="B35" s="204" t="str">
        <f t="shared" si="0"/>
        <v>NORTH DAKOTA</v>
      </c>
      <c r="E35" s="206">
        <v>1</v>
      </c>
      <c r="F35" s="207" t="s">
        <v>74</v>
      </c>
      <c r="G35" s="206">
        <v>43</v>
      </c>
      <c r="H35" s="206">
        <v>0</v>
      </c>
      <c r="I35" s="206">
        <v>0</v>
      </c>
      <c r="J35" s="206">
        <v>2</v>
      </c>
      <c r="K35" s="206">
        <v>1</v>
      </c>
      <c r="L35" s="206">
        <v>0</v>
      </c>
      <c r="M35" s="206">
        <v>4</v>
      </c>
      <c r="N35" s="206">
        <v>0</v>
      </c>
      <c r="O35" s="206">
        <v>1</v>
      </c>
      <c r="P35" s="206">
        <v>0</v>
      </c>
      <c r="Q35" s="206">
        <v>1</v>
      </c>
      <c r="R35" s="206">
        <v>0</v>
      </c>
      <c r="S35" s="206">
        <v>0</v>
      </c>
      <c r="T35" s="206">
        <v>1</v>
      </c>
      <c r="U35" s="206">
        <v>0</v>
      </c>
      <c r="V35" s="206">
        <v>0</v>
      </c>
      <c r="W35" s="206">
        <v>0</v>
      </c>
      <c r="X35" s="206">
        <v>7</v>
      </c>
      <c r="Y35" s="206">
        <v>4</v>
      </c>
      <c r="Z35" s="206">
        <v>0</v>
      </c>
      <c r="AA35" s="206">
        <v>0</v>
      </c>
      <c r="AB35" s="206">
        <v>0</v>
      </c>
      <c r="AC35" s="206">
        <v>0</v>
      </c>
      <c r="AD35" s="206">
        <v>0</v>
      </c>
      <c r="AE35" s="206">
        <v>1</v>
      </c>
      <c r="AF35" s="206">
        <v>0</v>
      </c>
      <c r="AG35" s="206">
        <v>0</v>
      </c>
      <c r="AH35" s="206">
        <v>6</v>
      </c>
      <c r="AI35" s="206">
        <v>0</v>
      </c>
      <c r="AJ35" s="206">
        <v>2</v>
      </c>
      <c r="AK35" s="206">
        <v>0</v>
      </c>
      <c r="AL35" s="206">
        <v>3</v>
      </c>
      <c r="AM35" s="206">
        <v>7</v>
      </c>
      <c r="AN35" s="206">
        <v>0</v>
      </c>
      <c r="AO35" s="206">
        <v>1</v>
      </c>
      <c r="AP35" s="206">
        <v>0</v>
      </c>
      <c r="AQ35" s="206">
        <v>0</v>
      </c>
      <c r="AR35" s="206">
        <v>0</v>
      </c>
      <c r="AS35" s="206">
        <v>0</v>
      </c>
      <c r="AT35" s="206">
        <v>2</v>
      </c>
      <c r="AU35" s="206">
        <v>0</v>
      </c>
    </row>
    <row r="36" spans="1:47" x14ac:dyDescent="0.3">
      <c r="A36" s="204">
        <f t="shared" si="0"/>
        <v>1</v>
      </c>
      <c r="B36" s="204" t="str">
        <f t="shared" si="0"/>
        <v>OHIO</v>
      </c>
      <c r="E36" s="206">
        <v>1</v>
      </c>
      <c r="F36" s="207" t="s">
        <v>75</v>
      </c>
      <c r="G36" s="206">
        <v>197</v>
      </c>
      <c r="H36" s="206">
        <v>0</v>
      </c>
      <c r="I36" s="206">
        <v>0</v>
      </c>
      <c r="J36" s="206">
        <v>3</v>
      </c>
      <c r="K36" s="206">
        <v>3</v>
      </c>
      <c r="L36" s="206">
        <v>1</v>
      </c>
      <c r="M36" s="206">
        <v>5</v>
      </c>
      <c r="N36" s="206">
        <v>0</v>
      </c>
      <c r="O36" s="206">
        <v>1</v>
      </c>
      <c r="P36" s="206">
        <v>0</v>
      </c>
      <c r="Q36" s="206">
        <v>0</v>
      </c>
      <c r="R36" s="206">
        <v>0</v>
      </c>
      <c r="S36" s="206">
        <v>0</v>
      </c>
      <c r="T36" s="206">
        <v>0</v>
      </c>
      <c r="U36" s="206">
        <v>0</v>
      </c>
      <c r="V36" s="206">
        <v>2</v>
      </c>
      <c r="W36" s="206">
        <v>0</v>
      </c>
      <c r="X36" s="206">
        <v>100</v>
      </c>
      <c r="Y36" s="206">
        <v>8</v>
      </c>
      <c r="Z36" s="206">
        <v>0</v>
      </c>
      <c r="AA36" s="206">
        <v>0</v>
      </c>
      <c r="AB36" s="206">
        <v>1</v>
      </c>
      <c r="AC36" s="206">
        <v>0</v>
      </c>
      <c r="AD36" s="206">
        <v>2</v>
      </c>
      <c r="AE36" s="206">
        <v>0</v>
      </c>
      <c r="AF36" s="206">
        <v>0</v>
      </c>
      <c r="AG36" s="206">
        <v>0</v>
      </c>
      <c r="AH36" s="206">
        <v>18</v>
      </c>
      <c r="AI36" s="206">
        <v>0</v>
      </c>
      <c r="AJ36" s="206">
        <v>3</v>
      </c>
      <c r="AK36" s="206">
        <v>0</v>
      </c>
      <c r="AL36" s="206">
        <v>12</v>
      </c>
      <c r="AM36" s="206">
        <v>10</v>
      </c>
      <c r="AN36" s="206">
        <v>0</v>
      </c>
      <c r="AO36" s="206">
        <v>6</v>
      </c>
      <c r="AP36" s="206">
        <v>0</v>
      </c>
      <c r="AQ36" s="206">
        <v>3</v>
      </c>
      <c r="AR36" s="206">
        <v>11</v>
      </c>
      <c r="AS36" s="206">
        <v>2</v>
      </c>
      <c r="AT36" s="206">
        <v>1</v>
      </c>
      <c r="AU36" s="206">
        <v>5</v>
      </c>
    </row>
    <row r="37" spans="1:47" x14ac:dyDescent="0.3">
      <c r="A37" s="204">
        <f t="shared" si="0"/>
        <v>1</v>
      </c>
      <c r="B37" s="204" t="str">
        <f t="shared" si="0"/>
        <v>OKLAHOMA</v>
      </c>
      <c r="E37" s="206">
        <v>1</v>
      </c>
      <c r="F37" s="207" t="s">
        <v>76</v>
      </c>
      <c r="G37" s="206">
        <v>93</v>
      </c>
      <c r="H37" s="206">
        <v>0</v>
      </c>
      <c r="I37" s="206">
        <v>0</v>
      </c>
      <c r="J37" s="206">
        <v>0</v>
      </c>
      <c r="K37" s="206">
        <v>0</v>
      </c>
      <c r="L37" s="206">
        <v>2</v>
      </c>
      <c r="M37" s="206">
        <v>8</v>
      </c>
      <c r="N37" s="206">
        <v>0</v>
      </c>
      <c r="O37" s="206">
        <v>0</v>
      </c>
      <c r="P37" s="206">
        <v>0</v>
      </c>
      <c r="Q37" s="206">
        <v>0</v>
      </c>
      <c r="R37" s="206">
        <v>1</v>
      </c>
      <c r="S37" s="206">
        <v>0</v>
      </c>
      <c r="T37" s="206">
        <v>0</v>
      </c>
      <c r="U37" s="206">
        <v>2</v>
      </c>
      <c r="V37" s="206">
        <v>0</v>
      </c>
      <c r="W37" s="206">
        <v>0</v>
      </c>
      <c r="X37" s="206">
        <v>20</v>
      </c>
      <c r="Y37" s="206">
        <v>5</v>
      </c>
      <c r="Z37" s="206">
        <v>0</v>
      </c>
      <c r="AA37" s="206">
        <v>0</v>
      </c>
      <c r="AB37" s="206">
        <v>1</v>
      </c>
      <c r="AC37" s="206">
        <v>0</v>
      </c>
      <c r="AD37" s="206">
        <v>2</v>
      </c>
      <c r="AE37" s="206">
        <v>0</v>
      </c>
      <c r="AF37" s="206">
        <v>0</v>
      </c>
      <c r="AG37" s="206">
        <v>0</v>
      </c>
      <c r="AH37" s="206">
        <v>18</v>
      </c>
      <c r="AI37" s="206">
        <v>0</v>
      </c>
      <c r="AJ37" s="206">
        <v>1</v>
      </c>
      <c r="AK37" s="206">
        <v>0</v>
      </c>
      <c r="AL37" s="206">
        <v>10</v>
      </c>
      <c r="AM37" s="206">
        <v>5</v>
      </c>
      <c r="AN37" s="206">
        <v>1</v>
      </c>
      <c r="AO37" s="206">
        <v>6</v>
      </c>
      <c r="AP37" s="206">
        <v>0</v>
      </c>
      <c r="AQ37" s="206">
        <v>0</v>
      </c>
      <c r="AR37" s="206">
        <v>7</v>
      </c>
      <c r="AS37" s="206">
        <v>1</v>
      </c>
      <c r="AT37" s="206">
        <v>1</v>
      </c>
      <c r="AU37" s="206">
        <v>2</v>
      </c>
    </row>
    <row r="38" spans="1:47" x14ac:dyDescent="0.3">
      <c r="A38" s="204">
        <f t="shared" si="0"/>
        <v>1</v>
      </c>
      <c r="B38" s="204" t="str">
        <f t="shared" si="0"/>
        <v>OREGON</v>
      </c>
      <c r="E38" s="206">
        <v>1</v>
      </c>
      <c r="F38" s="207" t="s">
        <v>77</v>
      </c>
      <c r="G38" s="206">
        <v>1531</v>
      </c>
      <c r="H38" s="206">
        <v>1</v>
      </c>
      <c r="I38" s="206">
        <v>8</v>
      </c>
      <c r="J38" s="206">
        <v>45</v>
      </c>
      <c r="K38" s="206">
        <v>15</v>
      </c>
      <c r="L38" s="206">
        <v>26</v>
      </c>
      <c r="M38" s="206">
        <v>548</v>
      </c>
      <c r="N38" s="206">
        <v>1</v>
      </c>
      <c r="O38" s="206">
        <v>61</v>
      </c>
      <c r="P38" s="206">
        <v>4</v>
      </c>
      <c r="Q38" s="206">
        <v>0</v>
      </c>
      <c r="R38" s="206">
        <v>9</v>
      </c>
      <c r="S38" s="206">
        <v>0</v>
      </c>
      <c r="T38" s="206">
        <v>8</v>
      </c>
      <c r="U38" s="206">
        <v>11</v>
      </c>
      <c r="V38" s="206">
        <v>10</v>
      </c>
      <c r="W38" s="206">
        <v>15</v>
      </c>
      <c r="X38" s="206">
        <v>237</v>
      </c>
      <c r="Y38" s="206">
        <v>37</v>
      </c>
      <c r="Z38" s="206">
        <v>5</v>
      </c>
      <c r="AA38" s="206">
        <v>28</v>
      </c>
      <c r="AB38" s="206">
        <v>24</v>
      </c>
      <c r="AC38" s="206">
        <v>0</v>
      </c>
      <c r="AD38" s="206">
        <v>4</v>
      </c>
      <c r="AE38" s="206">
        <v>6</v>
      </c>
      <c r="AF38" s="206">
        <v>14</v>
      </c>
      <c r="AG38" s="206">
        <v>1</v>
      </c>
      <c r="AH38" s="206">
        <v>90</v>
      </c>
      <c r="AI38" s="206">
        <v>8</v>
      </c>
      <c r="AJ38" s="206">
        <v>14</v>
      </c>
      <c r="AK38" s="206">
        <v>19</v>
      </c>
      <c r="AL38" s="206">
        <v>48</v>
      </c>
      <c r="AM38" s="206">
        <v>76</v>
      </c>
      <c r="AN38" s="206">
        <v>5</v>
      </c>
      <c r="AO38" s="206">
        <v>51</v>
      </c>
      <c r="AP38" s="206">
        <v>2</v>
      </c>
      <c r="AQ38" s="206">
        <v>27</v>
      </c>
      <c r="AR38" s="206">
        <v>28</v>
      </c>
      <c r="AS38" s="206">
        <v>11</v>
      </c>
      <c r="AT38" s="206">
        <v>17</v>
      </c>
      <c r="AU38" s="206">
        <v>17</v>
      </c>
    </row>
    <row r="39" spans="1:47" x14ac:dyDescent="0.3">
      <c r="A39" s="204">
        <f t="shared" si="0"/>
        <v>1</v>
      </c>
      <c r="B39" s="204" t="str">
        <f t="shared" si="0"/>
        <v>PENNSYLVANIA</v>
      </c>
      <c r="E39" s="206">
        <v>1</v>
      </c>
      <c r="F39" s="207" t="s">
        <v>78</v>
      </c>
      <c r="G39" s="206">
        <v>217</v>
      </c>
      <c r="H39" s="206">
        <v>0</v>
      </c>
      <c r="I39" s="206">
        <v>0</v>
      </c>
      <c r="J39" s="206">
        <v>2</v>
      </c>
      <c r="K39" s="206">
        <v>1</v>
      </c>
      <c r="L39" s="206">
        <v>3</v>
      </c>
      <c r="M39" s="206">
        <v>8</v>
      </c>
      <c r="N39" s="206">
        <v>0</v>
      </c>
      <c r="O39" s="206">
        <v>0</v>
      </c>
      <c r="P39" s="206">
        <v>1</v>
      </c>
      <c r="Q39" s="206">
        <v>0</v>
      </c>
      <c r="R39" s="206">
        <v>0</v>
      </c>
      <c r="S39" s="206">
        <v>0</v>
      </c>
      <c r="T39" s="206">
        <v>0</v>
      </c>
      <c r="U39" s="206">
        <v>0</v>
      </c>
      <c r="V39" s="206">
        <v>2</v>
      </c>
      <c r="W39" s="206">
        <v>1</v>
      </c>
      <c r="X39" s="206">
        <v>107</v>
      </c>
      <c r="Y39" s="206">
        <v>9</v>
      </c>
      <c r="Z39" s="206">
        <v>0</v>
      </c>
      <c r="AA39" s="206">
        <v>0</v>
      </c>
      <c r="AB39" s="206">
        <v>1</v>
      </c>
      <c r="AC39" s="206">
        <v>0</v>
      </c>
      <c r="AD39" s="206">
        <v>5</v>
      </c>
      <c r="AE39" s="206">
        <v>0</v>
      </c>
      <c r="AF39" s="206">
        <v>0</v>
      </c>
      <c r="AG39" s="206">
        <v>0</v>
      </c>
      <c r="AH39" s="206">
        <v>28</v>
      </c>
      <c r="AI39" s="206">
        <v>0</v>
      </c>
      <c r="AJ39" s="206">
        <v>1</v>
      </c>
      <c r="AK39" s="206">
        <v>0</v>
      </c>
      <c r="AL39" s="206">
        <v>16</v>
      </c>
      <c r="AM39" s="206">
        <v>11</v>
      </c>
      <c r="AN39" s="206">
        <v>0</v>
      </c>
      <c r="AO39" s="206">
        <v>10</v>
      </c>
      <c r="AP39" s="206">
        <v>0</v>
      </c>
      <c r="AQ39" s="206">
        <v>0</v>
      </c>
      <c r="AR39" s="206">
        <v>2</v>
      </c>
      <c r="AS39" s="206">
        <v>1</v>
      </c>
      <c r="AT39" s="206">
        <v>2</v>
      </c>
      <c r="AU39" s="206">
        <v>6</v>
      </c>
    </row>
    <row r="40" spans="1:47" x14ac:dyDescent="0.3">
      <c r="A40" s="204">
        <f t="shared" si="0"/>
        <v>1</v>
      </c>
      <c r="B40" s="204" t="str">
        <f t="shared" si="0"/>
        <v>RHODE ISLAND</v>
      </c>
      <c r="E40" s="206">
        <v>1</v>
      </c>
      <c r="F40" s="207" t="s">
        <v>79</v>
      </c>
      <c r="G40" s="206">
        <v>17</v>
      </c>
      <c r="H40" s="206">
        <v>0</v>
      </c>
      <c r="I40" s="206">
        <v>0</v>
      </c>
      <c r="J40" s="206">
        <v>0</v>
      </c>
      <c r="K40" s="206">
        <v>0</v>
      </c>
      <c r="L40" s="206">
        <v>0</v>
      </c>
      <c r="M40" s="206">
        <v>1</v>
      </c>
      <c r="N40" s="206">
        <v>0</v>
      </c>
      <c r="O40" s="206">
        <v>0</v>
      </c>
      <c r="P40" s="206">
        <v>0</v>
      </c>
      <c r="Q40" s="206">
        <v>0</v>
      </c>
      <c r="R40" s="206">
        <v>0</v>
      </c>
      <c r="S40" s="206">
        <v>0</v>
      </c>
      <c r="T40" s="206">
        <v>0</v>
      </c>
      <c r="U40" s="206">
        <v>0</v>
      </c>
      <c r="V40" s="206">
        <v>0</v>
      </c>
      <c r="W40" s="206">
        <v>1</v>
      </c>
      <c r="X40" s="206">
        <v>9</v>
      </c>
      <c r="Y40" s="206">
        <v>2</v>
      </c>
      <c r="Z40" s="206">
        <v>0</v>
      </c>
      <c r="AA40" s="206">
        <v>0</v>
      </c>
      <c r="AB40" s="206">
        <v>0</v>
      </c>
      <c r="AC40" s="206">
        <v>0</v>
      </c>
      <c r="AD40" s="206">
        <v>0</v>
      </c>
      <c r="AE40" s="206">
        <v>0</v>
      </c>
      <c r="AF40" s="206">
        <v>0</v>
      </c>
      <c r="AG40" s="206">
        <v>0</v>
      </c>
      <c r="AH40" s="206">
        <v>2</v>
      </c>
      <c r="AI40" s="206">
        <v>0</v>
      </c>
      <c r="AJ40" s="206">
        <v>0</v>
      </c>
      <c r="AK40" s="206">
        <v>0</v>
      </c>
      <c r="AL40" s="206">
        <v>1</v>
      </c>
      <c r="AM40" s="206">
        <v>0</v>
      </c>
      <c r="AN40" s="206">
        <v>0</v>
      </c>
      <c r="AO40" s="206">
        <v>0</v>
      </c>
      <c r="AP40" s="206">
        <v>0</v>
      </c>
      <c r="AQ40" s="206">
        <v>0</v>
      </c>
      <c r="AR40" s="206">
        <v>0</v>
      </c>
      <c r="AS40" s="206">
        <v>0</v>
      </c>
      <c r="AT40" s="206">
        <v>0</v>
      </c>
      <c r="AU40" s="206">
        <v>1</v>
      </c>
    </row>
    <row r="41" spans="1:47" x14ac:dyDescent="0.3">
      <c r="A41" s="204">
        <f t="shared" si="0"/>
        <v>1</v>
      </c>
      <c r="B41" s="204" t="str">
        <f t="shared" si="0"/>
        <v>SOUTH CAROLINA</v>
      </c>
      <c r="E41" s="206">
        <v>1</v>
      </c>
      <c r="F41" s="207" t="s">
        <v>80</v>
      </c>
      <c r="G41" s="206">
        <v>97</v>
      </c>
      <c r="H41" s="206">
        <v>0</v>
      </c>
      <c r="I41" s="206">
        <v>0</v>
      </c>
      <c r="J41" s="206">
        <v>3</v>
      </c>
      <c r="K41" s="206">
        <v>0</v>
      </c>
      <c r="L41" s="206">
        <v>1</v>
      </c>
      <c r="M41" s="206">
        <v>3</v>
      </c>
      <c r="N41" s="206">
        <v>0</v>
      </c>
      <c r="O41" s="206">
        <v>1</v>
      </c>
      <c r="P41" s="206">
        <v>0</v>
      </c>
      <c r="Q41" s="206">
        <v>0</v>
      </c>
      <c r="R41" s="206">
        <v>1</v>
      </c>
      <c r="S41" s="206">
        <v>0</v>
      </c>
      <c r="T41" s="206">
        <v>0</v>
      </c>
      <c r="U41" s="206">
        <v>0</v>
      </c>
      <c r="V41" s="206">
        <v>3</v>
      </c>
      <c r="W41" s="206">
        <v>0</v>
      </c>
      <c r="X41" s="206">
        <v>33</v>
      </c>
      <c r="Y41" s="206">
        <v>13</v>
      </c>
      <c r="Z41" s="206">
        <v>0</v>
      </c>
      <c r="AA41" s="206">
        <v>1</v>
      </c>
      <c r="AB41" s="206">
        <v>0</v>
      </c>
      <c r="AC41" s="206">
        <v>0</v>
      </c>
      <c r="AD41" s="206">
        <v>0</v>
      </c>
      <c r="AE41" s="206">
        <v>1</v>
      </c>
      <c r="AF41" s="206">
        <v>1</v>
      </c>
      <c r="AG41" s="206">
        <v>0</v>
      </c>
      <c r="AH41" s="206">
        <v>11</v>
      </c>
      <c r="AI41" s="206">
        <v>0</v>
      </c>
      <c r="AJ41" s="206">
        <v>1</v>
      </c>
      <c r="AK41" s="206">
        <v>1</v>
      </c>
      <c r="AL41" s="206">
        <v>12</v>
      </c>
      <c r="AM41" s="206">
        <v>3</v>
      </c>
      <c r="AN41" s="206">
        <v>0</v>
      </c>
      <c r="AO41" s="206">
        <v>1</v>
      </c>
      <c r="AP41" s="206">
        <v>0</v>
      </c>
      <c r="AQ41" s="206">
        <v>1</v>
      </c>
      <c r="AR41" s="206">
        <v>2</v>
      </c>
      <c r="AS41" s="206">
        <v>0</v>
      </c>
      <c r="AT41" s="206">
        <v>1</v>
      </c>
      <c r="AU41" s="206">
        <v>3</v>
      </c>
    </row>
    <row r="42" spans="1:47" x14ac:dyDescent="0.3">
      <c r="A42" s="204">
        <f t="shared" si="0"/>
        <v>1</v>
      </c>
      <c r="B42" s="204" t="str">
        <f t="shared" si="0"/>
        <v>SOUTH DAKOTA</v>
      </c>
      <c r="E42" s="206">
        <v>1</v>
      </c>
      <c r="F42" s="207" t="s">
        <v>81</v>
      </c>
      <c r="G42" s="206">
        <v>35</v>
      </c>
      <c r="H42" s="206">
        <v>0</v>
      </c>
      <c r="I42" s="206">
        <v>0</v>
      </c>
      <c r="J42" s="206">
        <v>1</v>
      </c>
      <c r="K42" s="206">
        <v>4</v>
      </c>
      <c r="L42" s="206">
        <v>0</v>
      </c>
      <c r="M42" s="206">
        <v>1</v>
      </c>
      <c r="N42" s="206">
        <v>0</v>
      </c>
      <c r="O42" s="206">
        <v>0</v>
      </c>
      <c r="P42" s="206">
        <v>0</v>
      </c>
      <c r="Q42" s="206">
        <v>0</v>
      </c>
      <c r="R42" s="206">
        <v>0</v>
      </c>
      <c r="S42" s="206">
        <v>0</v>
      </c>
      <c r="T42" s="206">
        <v>1</v>
      </c>
      <c r="U42" s="206">
        <v>0</v>
      </c>
      <c r="V42" s="206">
        <v>0</v>
      </c>
      <c r="W42" s="206">
        <v>0</v>
      </c>
      <c r="X42" s="206">
        <v>4</v>
      </c>
      <c r="Y42" s="206">
        <v>2</v>
      </c>
      <c r="Z42" s="206">
        <v>1</v>
      </c>
      <c r="AA42" s="206">
        <v>2</v>
      </c>
      <c r="AB42" s="206">
        <v>0</v>
      </c>
      <c r="AC42" s="206">
        <v>0</v>
      </c>
      <c r="AD42" s="206">
        <v>0</v>
      </c>
      <c r="AE42" s="206">
        <v>1</v>
      </c>
      <c r="AF42" s="206">
        <v>0</v>
      </c>
      <c r="AG42" s="206">
        <v>0</v>
      </c>
      <c r="AH42" s="206">
        <v>2</v>
      </c>
      <c r="AI42" s="206">
        <v>0</v>
      </c>
      <c r="AJ42" s="206">
        <v>2</v>
      </c>
      <c r="AK42" s="206">
        <v>2</v>
      </c>
      <c r="AL42" s="206">
        <v>3</v>
      </c>
      <c r="AM42" s="206">
        <v>5</v>
      </c>
      <c r="AN42" s="206">
        <v>0</v>
      </c>
      <c r="AO42" s="206">
        <v>0</v>
      </c>
      <c r="AP42" s="206">
        <v>0</v>
      </c>
      <c r="AQ42" s="206">
        <v>0</v>
      </c>
      <c r="AR42" s="206">
        <v>2</v>
      </c>
      <c r="AS42" s="206">
        <v>0</v>
      </c>
      <c r="AT42" s="206">
        <v>1</v>
      </c>
      <c r="AU42" s="206">
        <v>1</v>
      </c>
    </row>
    <row r="43" spans="1:47" x14ac:dyDescent="0.3">
      <c r="A43" s="204">
        <f t="shared" si="0"/>
        <v>1</v>
      </c>
      <c r="B43" s="204" t="str">
        <f t="shared" si="0"/>
        <v>TENNESSEE</v>
      </c>
      <c r="E43" s="206">
        <v>1</v>
      </c>
      <c r="F43" s="207" t="s">
        <v>82</v>
      </c>
      <c r="G43" s="206">
        <v>176</v>
      </c>
      <c r="H43" s="206">
        <v>0</v>
      </c>
      <c r="I43" s="206">
        <v>0</v>
      </c>
      <c r="J43" s="206">
        <v>4</v>
      </c>
      <c r="K43" s="206">
        <v>0</v>
      </c>
      <c r="L43" s="206">
        <v>3</v>
      </c>
      <c r="M43" s="206">
        <v>6</v>
      </c>
      <c r="N43" s="206">
        <v>0</v>
      </c>
      <c r="O43" s="206">
        <v>1</v>
      </c>
      <c r="P43" s="206">
        <v>0</v>
      </c>
      <c r="Q43" s="206">
        <v>0</v>
      </c>
      <c r="R43" s="206">
        <v>3</v>
      </c>
      <c r="S43" s="206">
        <v>0</v>
      </c>
      <c r="T43" s="206">
        <v>2</v>
      </c>
      <c r="U43" s="206">
        <v>0</v>
      </c>
      <c r="V43" s="206">
        <v>0</v>
      </c>
      <c r="W43" s="206">
        <v>0</v>
      </c>
      <c r="X43" s="206">
        <v>66</v>
      </c>
      <c r="Y43" s="206">
        <v>9</v>
      </c>
      <c r="Z43" s="206">
        <v>0</v>
      </c>
      <c r="AA43" s="206">
        <v>2</v>
      </c>
      <c r="AB43" s="206">
        <v>1</v>
      </c>
      <c r="AC43" s="206">
        <v>0</v>
      </c>
      <c r="AD43" s="206">
        <v>0</v>
      </c>
      <c r="AE43" s="206">
        <v>0</v>
      </c>
      <c r="AF43" s="206">
        <v>0</v>
      </c>
      <c r="AG43" s="206">
        <v>0</v>
      </c>
      <c r="AH43" s="206">
        <v>29</v>
      </c>
      <c r="AI43" s="206">
        <v>1</v>
      </c>
      <c r="AJ43" s="206">
        <v>3</v>
      </c>
      <c r="AK43" s="206">
        <v>0</v>
      </c>
      <c r="AL43" s="206">
        <v>16</v>
      </c>
      <c r="AM43" s="206">
        <v>7</v>
      </c>
      <c r="AN43" s="206">
        <v>1</v>
      </c>
      <c r="AO43" s="206">
        <v>15</v>
      </c>
      <c r="AP43" s="206">
        <v>0</v>
      </c>
      <c r="AQ43" s="206">
        <v>1</v>
      </c>
      <c r="AR43" s="206">
        <v>2</v>
      </c>
      <c r="AS43" s="206">
        <v>0</v>
      </c>
      <c r="AT43" s="206">
        <v>0</v>
      </c>
      <c r="AU43" s="206">
        <v>4</v>
      </c>
    </row>
    <row r="44" spans="1:47" x14ac:dyDescent="0.3">
      <c r="A44" s="204">
        <f t="shared" si="0"/>
        <v>1</v>
      </c>
      <c r="B44" s="204" t="str">
        <f t="shared" si="0"/>
        <v>TEXAS</v>
      </c>
      <c r="E44" s="206">
        <v>1</v>
      </c>
      <c r="F44" s="207" t="s">
        <v>83</v>
      </c>
      <c r="G44" s="206">
        <v>1081</v>
      </c>
      <c r="H44" s="206">
        <v>2</v>
      </c>
      <c r="I44" s="206">
        <v>1</v>
      </c>
      <c r="J44" s="206">
        <v>12</v>
      </c>
      <c r="K44" s="206">
        <v>5</v>
      </c>
      <c r="L44" s="206">
        <v>7</v>
      </c>
      <c r="M44" s="206">
        <v>48</v>
      </c>
      <c r="N44" s="206">
        <v>1</v>
      </c>
      <c r="O44" s="206">
        <v>3</v>
      </c>
      <c r="P44" s="206">
        <v>7</v>
      </c>
      <c r="Q44" s="206">
        <v>0</v>
      </c>
      <c r="R44" s="206">
        <v>7</v>
      </c>
      <c r="S44" s="206">
        <v>0</v>
      </c>
      <c r="T44" s="206">
        <v>11</v>
      </c>
      <c r="U44" s="206">
        <v>6</v>
      </c>
      <c r="V44" s="206">
        <v>10</v>
      </c>
      <c r="W44" s="206">
        <v>4</v>
      </c>
      <c r="X44" s="206">
        <v>404</v>
      </c>
      <c r="Y44" s="206">
        <v>51</v>
      </c>
      <c r="Z44" s="206">
        <v>1</v>
      </c>
      <c r="AA44" s="206">
        <v>1</v>
      </c>
      <c r="AB44" s="206">
        <v>5</v>
      </c>
      <c r="AC44" s="206">
        <v>0</v>
      </c>
      <c r="AD44" s="206">
        <v>8</v>
      </c>
      <c r="AE44" s="206">
        <v>4</v>
      </c>
      <c r="AF44" s="206">
        <v>1</v>
      </c>
      <c r="AG44" s="206">
        <v>2</v>
      </c>
      <c r="AH44" s="206">
        <v>143</v>
      </c>
      <c r="AI44" s="206">
        <v>4</v>
      </c>
      <c r="AJ44" s="206">
        <v>13</v>
      </c>
      <c r="AK44" s="206">
        <v>1</v>
      </c>
      <c r="AL44" s="206">
        <v>112</v>
      </c>
      <c r="AM44" s="206">
        <v>63</v>
      </c>
      <c r="AN44" s="206">
        <v>5</v>
      </c>
      <c r="AO44" s="206">
        <v>53</v>
      </c>
      <c r="AP44" s="206">
        <v>1</v>
      </c>
      <c r="AQ44" s="206">
        <v>7</v>
      </c>
      <c r="AR44" s="206">
        <v>38</v>
      </c>
      <c r="AS44" s="206">
        <v>10</v>
      </c>
      <c r="AT44" s="206">
        <v>14</v>
      </c>
      <c r="AU44" s="206">
        <v>16</v>
      </c>
    </row>
    <row r="45" spans="1:47" x14ac:dyDescent="0.3">
      <c r="A45" s="204">
        <f t="shared" si="0"/>
        <v>1</v>
      </c>
      <c r="B45" s="204" t="str">
        <f t="shared" si="0"/>
        <v>UTAH</v>
      </c>
      <c r="E45" s="206">
        <v>1</v>
      </c>
      <c r="F45" s="207" t="s">
        <v>84</v>
      </c>
      <c r="G45" s="206">
        <v>298</v>
      </c>
      <c r="H45" s="206">
        <v>0</v>
      </c>
      <c r="I45" s="206">
        <v>4</v>
      </c>
      <c r="J45" s="206">
        <v>4</v>
      </c>
      <c r="K45" s="206">
        <v>1</v>
      </c>
      <c r="L45" s="206">
        <v>3</v>
      </c>
      <c r="M45" s="206">
        <v>21</v>
      </c>
      <c r="N45" s="206">
        <v>0</v>
      </c>
      <c r="O45" s="206">
        <v>1</v>
      </c>
      <c r="P45" s="206">
        <v>1</v>
      </c>
      <c r="Q45" s="206">
        <v>0</v>
      </c>
      <c r="R45" s="206">
        <v>2</v>
      </c>
      <c r="S45" s="206">
        <v>0</v>
      </c>
      <c r="T45" s="206">
        <v>2</v>
      </c>
      <c r="U45" s="206">
        <v>2</v>
      </c>
      <c r="V45" s="206">
        <v>4</v>
      </c>
      <c r="W45" s="206">
        <v>0</v>
      </c>
      <c r="X45" s="206">
        <v>98</v>
      </c>
      <c r="Y45" s="206">
        <v>21</v>
      </c>
      <c r="Z45" s="206">
        <v>2</v>
      </c>
      <c r="AA45" s="206">
        <v>0</v>
      </c>
      <c r="AB45" s="206">
        <v>2</v>
      </c>
      <c r="AC45" s="206">
        <v>1</v>
      </c>
      <c r="AD45" s="206">
        <v>5</v>
      </c>
      <c r="AE45" s="206">
        <v>0</v>
      </c>
      <c r="AF45" s="206">
        <v>1</v>
      </c>
      <c r="AG45" s="206">
        <v>0</v>
      </c>
      <c r="AH45" s="206">
        <v>40</v>
      </c>
      <c r="AI45" s="206">
        <v>2</v>
      </c>
      <c r="AJ45" s="206">
        <v>2</v>
      </c>
      <c r="AK45" s="206">
        <v>0</v>
      </c>
      <c r="AL45" s="206">
        <v>20</v>
      </c>
      <c r="AM45" s="206">
        <v>22</v>
      </c>
      <c r="AN45" s="206">
        <v>1</v>
      </c>
      <c r="AO45" s="206">
        <v>8</v>
      </c>
      <c r="AP45" s="206">
        <v>0</v>
      </c>
      <c r="AQ45" s="206">
        <v>2</v>
      </c>
      <c r="AR45" s="206">
        <v>11</v>
      </c>
      <c r="AS45" s="206">
        <v>6</v>
      </c>
      <c r="AT45" s="206">
        <v>6</v>
      </c>
      <c r="AU45" s="206">
        <v>3</v>
      </c>
    </row>
    <row r="46" spans="1:47" x14ac:dyDescent="0.3">
      <c r="A46" s="204">
        <f t="shared" si="0"/>
        <v>1</v>
      </c>
      <c r="B46" s="204" t="str">
        <f t="shared" si="0"/>
        <v>VERMONT</v>
      </c>
      <c r="E46" s="206">
        <v>1</v>
      </c>
      <c r="F46" s="207" t="s">
        <v>85</v>
      </c>
      <c r="G46" s="206">
        <v>22</v>
      </c>
      <c r="H46" s="206">
        <v>0</v>
      </c>
      <c r="I46" s="206">
        <v>0</v>
      </c>
      <c r="J46" s="206">
        <v>0</v>
      </c>
      <c r="K46" s="206">
        <v>0</v>
      </c>
      <c r="L46" s="206">
        <v>0</v>
      </c>
      <c r="M46" s="206">
        <v>1</v>
      </c>
      <c r="N46" s="206">
        <v>0</v>
      </c>
      <c r="O46" s="206">
        <v>0</v>
      </c>
      <c r="P46" s="206">
        <v>0</v>
      </c>
      <c r="Q46" s="206">
        <v>0</v>
      </c>
      <c r="R46" s="206">
        <v>0</v>
      </c>
      <c r="S46" s="206">
        <v>0</v>
      </c>
      <c r="T46" s="206">
        <v>0</v>
      </c>
      <c r="U46" s="206">
        <v>0</v>
      </c>
      <c r="V46" s="206">
        <v>1</v>
      </c>
      <c r="W46" s="206">
        <v>0</v>
      </c>
      <c r="X46" s="206">
        <v>11</v>
      </c>
      <c r="Y46" s="206">
        <v>1</v>
      </c>
      <c r="Z46" s="206">
        <v>0</v>
      </c>
      <c r="AA46" s="206">
        <v>2</v>
      </c>
      <c r="AB46" s="206">
        <v>0</v>
      </c>
      <c r="AC46" s="206">
        <v>0</v>
      </c>
      <c r="AD46" s="206">
        <v>0</v>
      </c>
      <c r="AE46" s="206">
        <v>0</v>
      </c>
      <c r="AF46" s="206">
        <v>0</v>
      </c>
      <c r="AG46" s="206">
        <v>0</v>
      </c>
      <c r="AH46" s="206">
        <v>2</v>
      </c>
      <c r="AI46" s="206">
        <v>0</v>
      </c>
      <c r="AJ46" s="206">
        <v>0</v>
      </c>
      <c r="AK46" s="206">
        <v>0</v>
      </c>
      <c r="AL46" s="206">
        <v>0</v>
      </c>
      <c r="AM46" s="206">
        <v>1</v>
      </c>
      <c r="AN46" s="206">
        <v>0</v>
      </c>
      <c r="AO46" s="206">
        <v>2</v>
      </c>
      <c r="AP46" s="206">
        <v>0</v>
      </c>
      <c r="AQ46" s="206">
        <v>0</v>
      </c>
      <c r="AR46" s="206">
        <v>0</v>
      </c>
      <c r="AS46" s="206">
        <v>1</v>
      </c>
      <c r="AT46" s="206">
        <v>0</v>
      </c>
      <c r="AU46" s="206">
        <v>0</v>
      </c>
    </row>
    <row r="47" spans="1:47" x14ac:dyDescent="0.3">
      <c r="A47" s="204">
        <f t="shared" si="0"/>
        <v>1</v>
      </c>
      <c r="B47" s="204" t="str">
        <f t="shared" si="0"/>
        <v>VIRGINIA</v>
      </c>
      <c r="E47" s="206">
        <v>1</v>
      </c>
      <c r="F47" s="207" t="s">
        <v>86</v>
      </c>
      <c r="G47" s="206">
        <v>280</v>
      </c>
      <c r="H47" s="206">
        <v>0</v>
      </c>
      <c r="I47" s="206">
        <v>0</v>
      </c>
      <c r="J47" s="206">
        <v>6</v>
      </c>
      <c r="K47" s="206">
        <v>0</v>
      </c>
      <c r="L47" s="206">
        <v>2</v>
      </c>
      <c r="M47" s="206">
        <v>8</v>
      </c>
      <c r="N47" s="206">
        <v>0</v>
      </c>
      <c r="O47" s="206">
        <v>0</v>
      </c>
      <c r="P47" s="206">
        <v>1</v>
      </c>
      <c r="Q47" s="206">
        <v>0</v>
      </c>
      <c r="R47" s="206">
        <v>3</v>
      </c>
      <c r="S47" s="206">
        <v>0</v>
      </c>
      <c r="T47" s="206">
        <v>1</v>
      </c>
      <c r="U47" s="206">
        <v>0</v>
      </c>
      <c r="V47" s="206">
        <v>8</v>
      </c>
      <c r="W47" s="206">
        <v>0</v>
      </c>
      <c r="X47" s="206">
        <v>117</v>
      </c>
      <c r="Y47" s="206">
        <v>20</v>
      </c>
      <c r="Z47" s="206">
        <v>2</v>
      </c>
      <c r="AA47" s="206">
        <v>0</v>
      </c>
      <c r="AB47" s="206">
        <v>2</v>
      </c>
      <c r="AC47" s="206">
        <v>0</v>
      </c>
      <c r="AD47" s="206">
        <v>1</v>
      </c>
      <c r="AE47" s="206">
        <v>0</v>
      </c>
      <c r="AF47" s="206">
        <v>2</v>
      </c>
      <c r="AG47" s="206">
        <v>0</v>
      </c>
      <c r="AH47" s="206">
        <v>32</v>
      </c>
      <c r="AI47" s="206">
        <v>0</v>
      </c>
      <c r="AJ47" s="206">
        <v>5</v>
      </c>
      <c r="AK47" s="206">
        <v>1</v>
      </c>
      <c r="AL47" s="206">
        <v>18</v>
      </c>
      <c r="AM47" s="206">
        <v>12</v>
      </c>
      <c r="AN47" s="206">
        <v>2</v>
      </c>
      <c r="AO47" s="206">
        <v>24</v>
      </c>
      <c r="AP47" s="206">
        <v>1</v>
      </c>
      <c r="AQ47" s="206">
        <v>0</v>
      </c>
      <c r="AR47" s="206">
        <v>8</v>
      </c>
      <c r="AS47" s="206">
        <v>2</v>
      </c>
      <c r="AT47" s="206">
        <v>2</v>
      </c>
      <c r="AU47" s="206">
        <v>0</v>
      </c>
    </row>
    <row r="48" spans="1:47" x14ac:dyDescent="0.3">
      <c r="A48" s="204">
        <f t="shared" si="0"/>
        <v>1</v>
      </c>
      <c r="B48" s="204" t="str">
        <f t="shared" si="0"/>
        <v>WASHINGTON</v>
      </c>
      <c r="E48" s="206">
        <v>1</v>
      </c>
      <c r="F48" s="207" t="s">
        <v>87</v>
      </c>
      <c r="G48" s="206">
        <v>0</v>
      </c>
      <c r="H48" s="206">
        <v>0</v>
      </c>
      <c r="I48" s="206">
        <v>0</v>
      </c>
      <c r="J48" s="206">
        <v>0</v>
      </c>
      <c r="K48" s="206">
        <v>0</v>
      </c>
      <c r="L48" s="206">
        <v>0</v>
      </c>
      <c r="M48" s="206">
        <v>0</v>
      </c>
      <c r="N48" s="206">
        <v>0</v>
      </c>
      <c r="O48" s="206">
        <v>0</v>
      </c>
      <c r="P48" s="206">
        <v>0</v>
      </c>
      <c r="Q48" s="206">
        <v>0</v>
      </c>
      <c r="R48" s="206">
        <v>0</v>
      </c>
      <c r="S48" s="206">
        <v>0</v>
      </c>
      <c r="T48" s="206">
        <v>0</v>
      </c>
      <c r="U48" s="206">
        <v>0</v>
      </c>
      <c r="V48" s="206">
        <v>0</v>
      </c>
      <c r="W48" s="206">
        <v>0</v>
      </c>
      <c r="X48" s="206">
        <v>0</v>
      </c>
      <c r="Y48" s="206">
        <v>0</v>
      </c>
      <c r="Z48" s="206">
        <v>0</v>
      </c>
      <c r="AA48" s="206">
        <v>0</v>
      </c>
      <c r="AB48" s="206">
        <v>0</v>
      </c>
      <c r="AC48" s="206">
        <v>0</v>
      </c>
      <c r="AD48" s="206">
        <v>0</v>
      </c>
      <c r="AE48" s="206">
        <v>0</v>
      </c>
      <c r="AF48" s="206">
        <v>0</v>
      </c>
      <c r="AG48" s="206">
        <v>0</v>
      </c>
      <c r="AH48" s="206">
        <v>0</v>
      </c>
      <c r="AI48" s="206">
        <v>0</v>
      </c>
      <c r="AJ48" s="206">
        <v>0</v>
      </c>
      <c r="AK48" s="206">
        <v>0</v>
      </c>
      <c r="AL48" s="206">
        <v>0</v>
      </c>
      <c r="AM48" s="206">
        <v>0</v>
      </c>
      <c r="AN48" s="206">
        <v>0</v>
      </c>
      <c r="AO48" s="206">
        <v>0</v>
      </c>
      <c r="AP48" s="206">
        <v>0</v>
      </c>
      <c r="AQ48" s="206">
        <v>0</v>
      </c>
      <c r="AR48" s="206">
        <v>0</v>
      </c>
      <c r="AS48" s="206">
        <v>0</v>
      </c>
      <c r="AT48" s="206">
        <v>0</v>
      </c>
      <c r="AU48" s="206">
        <v>0</v>
      </c>
    </row>
    <row r="49" spans="1:47" x14ac:dyDescent="0.3">
      <c r="A49" s="204">
        <f t="shared" si="0"/>
        <v>1</v>
      </c>
      <c r="B49" s="204" t="str">
        <f t="shared" si="0"/>
        <v>WEST VIRGINIA</v>
      </c>
      <c r="E49" s="206">
        <v>1</v>
      </c>
      <c r="F49" s="207" t="s">
        <v>88</v>
      </c>
      <c r="G49" s="206">
        <v>18</v>
      </c>
      <c r="H49" s="206">
        <v>0</v>
      </c>
      <c r="I49" s="206">
        <v>0</v>
      </c>
      <c r="J49" s="206">
        <v>0</v>
      </c>
      <c r="K49" s="206">
        <v>0</v>
      </c>
      <c r="L49" s="206">
        <v>0</v>
      </c>
      <c r="M49" s="206">
        <v>2</v>
      </c>
      <c r="N49" s="206">
        <v>0</v>
      </c>
      <c r="O49" s="206">
        <v>0</v>
      </c>
      <c r="P49" s="206">
        <v>0</v>
      </c>
      <c r="Q49" s="206">
        <v>0</v>
      </c>
      <c r="R49" s="206">
        <v>0</v>
      </c>
      <c r="S49" s="206">
        <v>0</v>
      </c>
      <c r="T49" s="206">
        <v>0</v>
      </c>
      <c r="U49" s="206">
        <v>0</v>
      </c>
      <c r="V49" s="206">
        <v>0</v>
      </c>
      <c r="W49" s="206">
        <v>0</v>
      </c>
      <c r="X49" s="206">
        <v>1</v>
      </c>
      <c r="Y49" s="206">
        <v>2</v>
      </c>
      <c r="Z49" s="206">
        <v>1</v>
      </c>
      <c r="AA49" s="206">
        <v>0</v>
      </c>
      <c r="AB49" s="206">
        <v>0</v>
      </c>
      <c r="AC49" s="206">
        <v>0</v>
      </c>
      <c r="AD49" s="206">
        <v>0</v>
      </c>
      <c r="AE49" s="206">
        <v>0</v>
      </c>
      <c r="AF49" s="206">
        <v>0</v>
      </c>
      <c r="AG49" s="206">
        <v>0</v>
      </c>
      <c r="AH49" s="206">
        <v>4</v>
      </c>
      <c r="AI49" s="206">
        <v>0</v>
      </c>
      <c r="AJ49" s="206">
        <v>2</v>
      </c>
      <c r="AK49" s="206">
        <v>0</v>
      </c>
      <c r="AL49" s="206">
        <v>2</v>
      </c>
      <c r="AM49" s="206">
        <v>4</v>
      </c>
      <c r="AN49" s="206">
        <v>0</v>
      </c>
      <c r="AO49" s="206">
        <v>0</v>
      </c>
      <c r="AP49" s="206">
        <v>0</v>
      </c>
      <c r="AQ49" s="206">
        <v>0</v>
      </c>
      <c r="AR49" s="206">
        <v>0</v>
      </c>
      <c r="AS49" s="206">
        <v>0</v>
      </c>
      <c r="AT49" s="206">
        <v>0</v>
      </c>
      <c r="AU49" s="206">
        <v>0</v>
      </c>
    </row>
    <row r="50" spans="1:47" x14ac:dyDescent="0.3">
      <c r="A50" s="204">
        <f t="shared" si="0"/>
        <v>1</v>
      </c>
      <c r="B50" s="204" t="str">
        <f t="shared" si="0"/>
        <v>WISCONSIN</v>
      </c>
      <c r="E50" s="206">
        <v>1</v>
      </c>
      <c r="F50" s="207" t="s">
        <v>89</v>
      </c>
      <c r="G50" s="206">
        <v>159</v>
      </c>
      <c r="H50" s="206">
        <v>0</v>
      </c>
      <c r="I50" s="206">
        <v>0</v>
      </c>
      <c r="J50" s="206">
        <v>2</v>
      </c>
      <c r="K50" s="206">
        <v>1</v>
      </c>
      <c r="L50" s="206">
        <v>2</v>
      </c>
      <c r="M50" s="206">
        <v>6</v>
      </c>
      <c r="N50" s="206">
        <v>0</v>
      </c>
      <c r="O50" s="206">
        <v>0</v>
      </c>
      <c r="P50" s="206">
        <v>1</v>
      </c>
      <c r="Q50" s="206">
        <v>0</v>
      </c>
      <c r="R50" s="206">
        <v>0</v>
      </c>
      <c r="S50" s="206">
        <v>0</v>
      </c>
      <c r="T50" s="206">
        <v>1</v>
      </c>
      <c r="U50" s="206">
        <v>0</v>
      </c>
      <c r="V50" s="206">
        <v>4</v>
      </c>
      <c r="W50" s="206">
        <v>0</v>
      </c>
      <c r="X50" s="206">
        <v>84</v>
      </c>
      <c r="Y50" s="206">
        <v>6</v>
      </c>
      <c r="Z50" s="206">
        <v>0</v>
      </c>
      <c r="AA50" s="206">
        <v>0</v>
      </c>
      <c r="AB50" s="206">
        <v>2</v>
      </c>
      <c r="AC50" s="206">
        <v>0</v>
      </c>
      <c r="AD50" s="206">
        <v>0</v>
      </c>
      <c r="AE50" s="206">
        <v>0</v>
      </c>
      <c r="AF50" s="206">
        <v>0</v>
      </c>
      <c r="AG50" s="206">
        <v>1</v>
      </c>
      <c r="AH50" s="206">
        <v>18</v>
      </c>
      <c r="AI50" s="206">
        <v>0</v>
      </c>
      <c r="AJ50" s="206">
        <v>0</v>
      </c>
      <c r="AK50" s="206">
        <v>0</v>
      </c>
      <c r="AL50" s="206">
        <v>8</v>
      </c>
      <c r="AM50" s="206">
        <v>7</v>
      </c>
      <c r="AN50" s="206">
        <v>0</v>
      </c>
      <c r="AO50" s="206">
        <v>4</v>
      </c>
      <c r="AP50" s="206">
        <v>0</v>
      </c>
      <c r="AQ50" s="206">
        <v>2</v>
      </c>
      <c r="AR50" s="206">
        <v>7</v>
      </c>
      <c r="AS50" s="206">
        <v>1</v>
      </c>
      <c r="AT50" s="206">
        <v>0</v>
      </c>
      <c r="AU50" s="206">
        <v>2</v>
      </c>
    </row>
    <row r="51" spans="1:47" x14ac:dyDescent="0.3">
      <c r="A51" s="204">
        <f t="shared" si="0"/>
        <v>1</v>
      </c>
      <c r="B51" s="204" t="str">
        <f t="shared" si="0"/>
        <v>WYOMING</v>
      </c>
      <c r="E51" s="206">
        <v>1</v>
      </c>
      <c r="F51" s="207" t="s">
        <v>90</v>
      </c>
      <c r="G51" s="206">
        <v>33</v>
      </c>
      <c r="H51" s="206">
        <v>0</v>
      </c>
      <c r="I51" s="206">
        <v>0</v>
      </c>
      <c r="J51" s="206">
        <v>1</v>
      </c>
      <c r="K51" s="206">
        <v>3</v>
      </c>
      <c r="L51" s="206">
        <v>0</v>
      </c>
      <c r="M51" s="206">
        <v>2</v>
      </c>
      <c r="N51" s="206">
        <v>0</v>
      </c>
      <c r="O51" s="206">
        <v>0</v>
      </c>
      <c r="P51" s="206">
        <v>0</v>
      </c>
      <c r="Q51" s="206">
        <v>0</v>
      </c>
      <c r="R51" s="206">
        <v>0</v>
      </c>
      <c r="S51" s="206">
        <v>0</v>
      </c>
      <c r="T51" s="206">
        <v>0</v>
      </c>
      <c r="U51" s="206">
        <v>0</v>
      </c>
      <c r="V51" s="206">
        <v>0</v>
      </c>
      <c r="W51" s="206">
        <v>0</v>
      </c>
      <c r="X51" s="206">
        <v>5</v>
      </c>
      <c r="Y51" s="206">
        <v>3</v>
      </c>
      <c r="Z51" s="206">
        <v>0</v>
      </c>
      <c r="AA51" s="206">
        <v>0</v>
      </c>
      <c r="AB51" s="206">
        <v>1</v>
      </c>
      <c r="AC51" s="206">
        <v>0</v>
      </c>
      <c r="AD51" s="206">
        <v>0</v>
      </c>
      <c r="AE51" s="206">
        <v>0</v>
      </c>
      <c r="AF51" s="206">
        <v>0</v>
      </c>
      <c r="AG51" s="206">
        <v>1</v>
      </c>
      <c r="AH51" s="206">
        <v>2</v>
      </c>
      <c r="AI51" s="206">
        <v>0</v>
      </c>
      <c r="AJ51" s="206">
        <v>2</v>
      </c>
      <c r="AK51" s="206">
        <v>0</v>
      </c>
      <c r="AL51" s="206">
        <v>0</v>
      </c>
      <c r="AM51" s="206">
        <v>3</v>
      </c>
      <c r="AN51" s="206">
        <v>0</v>
      </c>
      <c r="AO51" s="206">
        <v>5</v>
      </c>
      <c r="AP51" s="206">
        <v>0</v>
      </c>
      <c r="AQ51" s="206">
        <v>1</v>
      </c>
      <c r="AR51" s="206">
        <v>0</v>
      </c>
      <c r="AS51" s="206">
        <v>1</v>
      </c>
      <c r="AT51" s="206">
        <v>2</v>
      </c>
      <c r="AU51" s="206">
        <v>1</v>
      </c>
    </row>
    <row r="52" spans="1:47" x14ac:dyDescent="0.3">
      <c r="A52" s="204">
        <f t="shared" si="0"/>
        <v>2</v>
      </c>
      <c r="B52" s="204" t="str">
        <f t="shared" si="0"/>
        <v>DISTRICT OF COLUMBIA</v>
      </c>
      <c r="E52" s="206">
        <v>2</v>
      </c>
      <c r="F52" s="207" t="s">
        <v>655</v>
      </c>
      <c r="G52" s="206">
        <v>38</v>
      </c>
      <c r="H52" s="206">
        <v>0</v>
      </c>
      <c r="I52" s="206">
        <v>0</v>
      </c>
      <c r="J52" s="206">
        <v>1</v>
      </c>
      <c r="K52" s="206">
        <v>0</v>
      </c>
      <c r="L52" s="206">
        <v>0</v>
      </c>
      <c r="M52" s="206">
        <v>1</v>
      </c>
      <c r="N52" s="206">
        <v>0</v>
      </c>
      <c r="O52" s="206">
        <v>0</v>
      </c>
      <c r="P52" s="206">
        <v>1</v>
      </c>
      <c r="Q52" s="206">
        <v>0</v>
      </c>
      <c r="R52" s="206">
        <v>1</v>
      </c>
      <c r="S52" s="206">
        <v>0</v>
      </c>
      <c r="T52" s="206">
        <v>0</v>
      </c>
      <c r="U52" s="206">
        <v>0</v>
      </c>
      <c r="V52" s="206">
        <v>2</v>
      </c>
      <c r="W52" s="206">
        <v>0</v>
      </c>
      <c r="X52" s="206">
        <v>26</v>
      </c>
      <c r="Y52" s="206">
        <v>0</v>
      </c>
      <c r="Z52" s="206">
        <v>0</v>
      </c>
      <c r="AA52" s="206">
        <v>0</v>
      </c>
      <c r="AB52" s="206">
        <v>0</v>
      </c>
      <c r="AC52" s="206">
        <v>0</v>
      </c>
      <c r="AD52" s="206">
        <v>0</v>
      </c>
      <c r="AE52" s="206">
        <v>0</v>
      </c>
      <c r="AF52" s="206">
        <v>0</v>
      </c>
      <c r="AG52" s="206">
        <v>0</v>
      </c>
      <c r="AH52" s="206">
        <v>4</v>
      </c>
      <c r="AI52" s="206">
        <v>0</v>
      </c>
      <c r="AJ52" s="206">
        <v>0</v>
      </c>
      <c r="AK52" s="206">
        <v>0</v>
      </c>
      <c r="AL52" s="206">
        <v>0</v>
      </c>
      <c r="AM52" s="206">
        <v>0</v>
      </c>
      <c r="AN52" s="206">
        <v>0</v>
      </c>
      <c r="AO52" s="206">
        <v>0</v>
      </c>
      <c r="AP52" s="206">
        <v>0</v>
      </c>
      <c r="AQ52" s="206">
        <v>2</v>
      </c>
      <c r="AR52" s="206">
        <v>0</v>
      </c>
      <c r="AS52" s="206">
        <v>0</v>
      </c>
      <c r="AT52" s="206">
        <v>0</v>
      </c>
      <c r="AU52" s="206">
        <v>0</v>
      </c>
    </row>
    <row r="53" spans="1:47" x14ac:dyDescent="0.3">
      <c r="A53" s="204">
        <f t="shared" si="0"/>
        <v>4</v>
      </c>
      <c r="B53" s="204" t="str">
        <f t="shared" si="0"/>
        <v>AFGHANISTAN</v>
      </c>
      <c r="C53" s="204">
        <v>4</v>
      </c>
      <c r="E53" s="206">
        <v>3</v>
      </c>
      <c r="F53" s="207" t="s">
        <v>573</v>
      </c>
      <c r="G53" s="206">
        <v>3</v>
      </c>
      <c r="H53" s="206">
        <v>0</v>
      </c>
      <c r="I53" s="206">
        <v>0</v>
      </c>
      <c r="J53" s="206">
        <v>0</v>
      </c>
      <c r="K53" s="206">
        <v>0</v>
      </c>
      <c r="L53" s="206">
        <v>0</v>
      </c>
      <c r="M53" s="206">
        <v>0</v>
      </c>
      <c r="N53" s="206">
        <v>0</v>
      </c>
      <c r="O53" s="206">
        <v>0</v>
      </c>
      <c r="P53" s="206">
        <v>0</v>
      </c>
      <c r="Q53" s="206">
        <v>0</v>
      </c>
      <c r="R53" s="206">
        <v>0</v>
      </c>
      <c r="S53" s="206">
        <v>0</v>
      </c>
      <c r="T53" s="206">
        <v>0</v>
      </c>
      <c r="U53" s="206">
        <v>0</v>
      </c>
      <c r="V53" s="206">
        <v>0</v>
      </c>
      <c r="W53" s="206">
        <v>0</v>
      </c>
      <c r="X53" s="206">
        <v>1</v>
      </c>
      <c r="Y53" s="206">
        <v>0</v>
      </c>
      <c r="Z53" s="206">
        <v>0</v>
      </c>
      <c r="AA53" s="206">
        <v>0</v>
      </c>
      <c r="AB53" s="206">
        <v>0</v>
      </c>
      <c r="AC53" s="206">
        <v>0</v>
      </c>
      <c r="AD53" s="206">
        <v>0</v>
      </c>
      <c r="AE53" s="206">
        <v>0</v>
      </c>
      <c r="AF53" s="206">
        <v>0</v>
      </c>
      <c r="AG53" s="206">
        <v>0</v>
      </c>
      <c r="AH53" s="206">
        <v>0</v>
      </c>
      <c r="AI53" s="206">
        <v>0</v>
      </c>
      <c r="AJ53" s="206">
        <v>0</v>
      </c>
      <c r="AK53" s="206">
        <v>0</v>
      </c>
      <c r="AL53" s="206">
        <v>1</v>
      </c>
      <c r="AM53" s="206">
        <v>0</v>
      </c>
      <c r="AN53" s="206">
        <v>0</v>
      </c>
      <c r="AO53" s="206">
        <v>0</v>
      </c>
      <c r="AP53" s="206">
        <v>0</v>
      </c>
      <c r="AQ53" s="206">
        <v>0</v>
      </c>
      <c r="AR53" s="206">
        <v>1</v>
      </c>
      <c r="AS53" s="206">
        <v>0</v>
      </c>
      <c r="AT53" s="206">
        <v>0</v>
      </c>
      <c r="AU53" s="206">
        <v>0</v>
      </c>
    </row>
    <row r="54" spans="1:47" x14ac:dyDescent="0.3">
      <c r="A54" s="204">
        <f t="shared" si="0"/>
        <v>4</v>
      </c>
      <c r="B54" s="204" t="str">
        <f t="shared" si="0"/>
        <v>ÅLAND ISLANDS</v>
      </c>
      <c r="C54" s="204">
        <v>4</v>
      </c>
      <c r="E54" s="206">
        <v>3</v>
      </c>
      <c r="F54" s="207" t="s">
        <v>656</v>
      </c>
      <c r="G54" s="206">
        <v>0</v>
      </c>
      <c r="H54" s="206">
        <v>0</v>
      </c>
      <c r="I54" s="206">
        <v>0</v>
      </c>
      <c r="J54" s="206">
        <v>0</v>
      </c>
      <c r="K54" s="206">
        <v>0</v>
      </c>
      <c r="L54" s="206">
        <v>0</v>
      </c>
      <c r="M54" s="206">
        <v>0</v>
      </c>
      <c r="N54" s="206">
        <v>0</v>
      </c>
      <c r="O54" s="206">
        <v>0</v>
      </c>
      <c r="P54" s="206">
        <v>0</v>
      </c>
      <c r="Q54" s="206">
        <v>0</v>
      </c>
      <c r="R54" s="206">
        <v>0</v>
      </c>
      <c r="S54" s="206">
        <v>0</v>
      </c>
      <c r="T54" s="206">
        <v>0</v>
      </c>
      <c r="U54" s="206">
        <v>0</v>
      </c>
      <c r="V54" s="206">
        <v>0</v>
      </c>
      <c r="W54" s="206">
        <v>0</v>
      </c>
      <c r="X54" s="206">
        <v>0</v>
      </c>
      <c r="Y54" s="206">
        <v>0</v>
      </c>
      <c r="Z54" s="206">
        <v>0</v>
      </c>
      <c r="AA54" s="206">
        <v>0</v>
      </c>
      <c r="AB54" s="206">
        <v>0</v>
      </c>
      <c r="AC54" s="206">
        <v>0</v>
      </c>
      <c r="AD54" s="206">
        <v>0</v>
      </c>
      <c r="AE54" s="206">
        <v>0</v>
      </c>
      <c r="AF54" s="206">
        <v>0</v>
      </c>
      <c r="AG54" s="206">
        <v>0</v>
      </c>
      <c r="AH54" s="206">
        <v>0</v>
      </c>
      <c r="AI54" s="206">
        <v>0</v>
      </c>
      <c r="AJ54" s="206">
        <v>0</v>
      </c>
      <c r="AK54" s="206">
        <v>0</v>
      </c>
      <c r="AL54" s="206">
        <v>0</v>
      </c>
      <c r="AM54" s="206">
        <v>0</v>
      </c>
      <c r="AN54" s="206">
        <v>0</v>
      </c>
      <c r="AO54" s="206">
        <v>0</v>
      </c>
      <c r="AP54" s="206">
        <v>0</v>
      </c>
      <c r="AQ54" s="206">
        <v>0</v>
      </c>
      <c r="AR54" s="206">
        <v>0</v>
      </c>
      <c r="AS54" s="206">
        <v>0</v>
      </c>
      <c r="AT54" s="206">
        <v>0</v>
      </c>
      <c r="AU54" s="206">
        <v>0</v>
      </c>
    </row>
    <row r="55" spans="1:47" x14ac:dyDescent="0.3">
      <c r="A55" s="204">
        <f t="shared" si="0"/>
        <v>4</v>
      </c>
      <c r="B55" s="204" t="str">
        <f t="shared" si="0"/>
        <v>ALBANIA</v>
      </c>
      <c r="C55" s="204">
        <v>4</v>
      </c>
      <c r="E55" s="206">
        <v>3</v>
      </c>
      <c r="F55" s="207" t="s">
        <v>608</v>
      </c>
      <c r="G55" s="206">
        <v>1</v>
      </c>
      <c r="H55" s="206">
        <v>0</v>
      </c>
      <c r="I55" s="206">
        <v>0</v>
      </c>
      <c r="J55" s="206">
        <v>0</v>
      </c>
      <c r="K55" s="206">
        <v>0</v>
      </c>
      <c r="L55" s="206">
        <v>0</v>
      </c>
      <c r="M55" s="206">
        <v>0</v>
      </c>
      <c r="N55" s="206">
        <v>0</v>
      </c>
      <c r="O55" s="206">
        <v>0</v>
      </c>
      <c r="P55" s="206">
        <v>0</v>
      </c>
      <c r="Q55" s="206">
        <v>0</v>
      </c>
      <c r="R55" s="206">
        <v>0</v>
      </c>
      <c r="S55" s="206">
        <v>0</v>
      </c>
      <c r="T55" s="206">
        <v>0</v>
      </c>
      <c r="U55" s="206">
        <v>0</v>
      </c>
      <c r="V55" s="206">
        <v>0</v>
      </c>
      <c r="W55" s="206">
        <v>0</v>
      </c>
      <c r="X55" s="206">
        <v>1</v>
      </c>
      <c r="Y55" s="206">
        <v>0</v>
      </c>
      <c r="Z55" s="206">
        <v>0</v>
      </c>
      <c r="AA55" s="206">
        <v>0</v>
      </c>
      <c r="AB55" s="206">
        <v>0</v>
      </c>
      <c r="AC55" s="206">
        <v>0</v>
      </c>
      <c r="AD55" s="206">
        <v>0</v>
      </c>
      <c r="AE55" s="206">
        <v>0</v>
      </c>
      <c r="AF55" s="206">
        <v>0</v>
      </c>
      <c r="AG55" s="206">
        <v>0</v>
      </c>
      <c r="AH55" s="206">
        <v>0</v>
      </c>
      <c r="AI55" s="206">
        <v>0</v>
      </c>
      <c r="AJ55" s="206">
        <v>0</v>
      </c>
      <c r="AK55" s="206">
        <v>0</v>
      </c>
      <c r="AL55" s="206">
        <v>0</v>
      </c>
      <c r="AM55" s="206">
        <v>0</v>
      </c>
      <c r="AN55" s="206">
        <v>0</v>
      </c>
      <c r="AO55" s="206">
        <v>0</v>
      </c>
      <c r="AP55" s="206">
        <v>0</v>
      </c>
      <c r="AQ55" s="206">
        <v>0</v>
      </c>
      <c r="AR55" s="206">
        <v>0</v>
      </c>
      <c r="AS55" s="206">
        <v>0</v>
      </c>
      <c r="AT55" s="206">
        <v>0</v>
      </c>
      <c r="AU55" s="206">
        <v>0</v>
      </c>
    </row>
    <row r="56" spans="1:47" x14ac:dyDescent="0.3">
      <c r="A56" s="204">
        <f t="shared" si="0"/>
        <v>4</v>
      </c>
      <c r="B56" s="204" t="str">
        <f t="shared" si="0"/>
        <v>CANADA</v>
      </c>
      <c r="C56" s="204">
        <v>4</v>
      </c>
      <c r="D56" s="204" t="s">
        <v>470</v>
      </c>
      <c r="E56" s="206">
        <v>3</v>
      </c>
      <c r="F56" s="207" t="s">
        <v>311</v>
      </c>
      <c r="G56" s="206">
        <v>2</v>
      </c>
      <c r="H56" s="206">
        <v>0</v>
      </c>
      <c r="I56" s="206">
        <v>0</v>
      </c>
      <c r="J56" s="206">
        <v>0</v>
      </c>
      <c r="K56" s="206">
        <v>0</v>
      </c>
      <c r="L56" s="206">
        <v>0</v>
      </c>
      <c r="M56" s="206">
        <v>1</v>
      </c>
      <c r="N56" s="206">
        <v>0</v>
      </c>
      <c r="O56" s="206">
        <v>0</v>
      </c>
      <c r="P56" s="206">
        <v>0</v>
      </c>
      <c r="Q56" s="206">
        <v>0</v>
      </c>
      <c r="R56" s="206">
        <v>0</v>
      </c>
      <c r="S56" s="206">
        <v>0</v>
      </c>
      <c r="T56" s="206">
        <v>0</v>
      </c>
      <c r="U56" s="206">
        <v>0</v>
      </c>
      <c r="V56" s="206">
        <v>0</v>
      </c>
      <c r="W56" s="206">
        <v>0</v>
      </c>
      <c r="X56" s="206">
        <v>0</v>
      </c>
      <c r="Y56" s="206">
        <v>0</v>
      </c>
      <c r="Z56" s="206">
        <v>0</v>
      </c>
      <c r="AA56" s="206">
        <v>0</v>
      </c>
      <c r="AB56" s="206">
        <v>0</v>
      </c>
      <c r="AC56" s="206">
        <v>0</v>
      </c>
      <c r="AD56" s="206">
        <v>0</v>
      </c>
      <c r="AE56" s="206">
        <v>0</v>
      </c>
      <c r="AF56" s="206">
        <v>0</v>
      </c>
      <c r="AG56" s="206">
        <v>0</v>
      </c>
      <c r="AH56" s="206">
        <v>0</v>
      </c>
      <c r="AI56" s="206">
        <v>0</v>
      </c>
      <c r="AJ56" s="206">
        <v>0</v>
      </c>
      <c r="AK56" s="206">
        <v>0</v>
      </c>
      <c r="AL56" s="206">
        <v>1</v>
      </c>
      <c r="AM56" s="206">
        <v>0</v>
      </c>
      <c r="AN56" s="206">
        <v>0</v>
      </c>
      <c r="AO56" s="206">
        <v>0</v>
      </c>
      <c r="AP56" s="206">
        <v>0</v>
      </c>
      <c r="AQ56" s="206">
        <v>0</v>
      </c>
      <c r="AR56" s="206">
        <v>0</v>
      </c>
      <c r="AS56" s="206">
        <v>0</v>
      </c>
      <c r="AT56" s="206">
        <v>0</v>
      </c>
      <c r="AU56" s="206">
        <v>0</v>
      </c>
    </row>
    <row r="57" spans="1:47" x14ac:dyDescent="0.3">
      <c r="A57" s="204">
        <f t="shared" si="0"/>
        <v>4</v>
      </c>
      <c r="B57" s="204" t="str">
        <f t="shared" si="0"/>
        <v>ALGERIA</v>
      </c>
      <c r="C57" s="204">
        <v>4</v>
      </c>
      <c r="E57" s="206">
        <v>3</v>
      </c>
      <c r="F57" s="207" t="s">
        <v>533</v>
      </c>
      <c r="G57" s="206">
        <v>0</v>
      </c>
      <c r="H57" s="206">
        <v>0</v>
      </c>
      <c r="I57" s="206">
        <v>0</v>
      </c>
      <c r="J57" s="206">
        <v>0</v>
      </c>
      <c r="K57" s="206">
        <v>0</v>
      </c>
      <c r="L57" s="206">
        <v>0</v>
      </c>
      <c r="M57" s="206">
        <v>0</v>
      </c>
      <c r="N57" s="206">
        <v>0</v>
      </c>
      <c r="O57" s="206">
        <v>0</v>
      </c>
      <c r="P57" s="206">
        <v>0</v>
      </c>
      <c r="Q57" s="206">
        <v>0</v>
      </c>
      <c r="R57" s="206">
        <v>0</v>
      </c>
      <c r="S57" s="206">
        <v>0</v>
      </c>
      <c r="T57" s="206">
        <v>0</v>
      </c>
      <c r="U57" s="206">
        <v>0</v>
      </c>
      <c r="V57" s="206">
        <v>0</v>
      </c>
      <c r="W57" s="206">
        <v>0</v>
      </c>
      <c r="X57" s="206">
        <v>0</v>
      </c>
      <c r="Y57" s="206">
        <v>0</v>
      </c>
      <c r="Z57" s="206">
        <v>0</v>
      </c>
      <c r="AA57" s="206">
        <v>0</v>
      </c>
      <c r="AB57" s="206">
        <v>0</v>
      </c>
      <c r="AC57" s="206">
        <v>0</v>
      </c>
      <c r="AD57" s="206">
        <v>0</v>
      </c>
      <c r="AE57" s="206">
        <v>0</v>
      </c>
      <c r="AF57" s="206">
        <v>0</v>
      </c>
      <c r="AG57" s="206">
        <v>0</v>
      </c>
      <c r="AH57" s="206">
        <v>0</v>
      </c>
      <c r="AI57" s="206">
        <v>0</v>
      </c>
      <c r="AJ57" s="206">
        <v>0</v>
      </c>
      <c r="AK57" s="206">
        <v>0</v>
      </c>
      <c r="AL57" s="206">
        <v>0</v>
      </c>
      <c r="AM57" s="206">
        <v>0</v>
      </c>
      <c r="AN57" s="206">
        <v>0</v>
      </c>
      <c r="AO57" s="206">
        <v>0</v>
      </c>
      <c r="AP57" s="206">
        <v>0</v>
      </c>
      <c r="AQ57" s="206">
        <v>0</v>
      </c>
      <c r="AR57" s="206">
        <v>0</v>
      </c>
      <c r="AS57" s="206">
        <v>0</v>
      </c>
      <c r="AT57" s="206">
        <v>0</v>
      </c>
      <c r="AU57" s="206">
        <v>0</v>
      </c>
    </row>
    <row r="58" spans="1:47" x14ac:dyDescent="0.3">
      <c r="A58" s="204">
        <v>4</v>
      </c>
      <c r="B58" s="204" t="str">
        <f t="shared" si="0"/>
        <v>AMERICAN SAMOA</v>
      </c>
      <c r="E58" s="206">
        <v>3</v>
      </c>
      <c r="F58" s="207" t="s">
        <v>307</v>
      </c>
      <c r="G58" s="206">
        <v>37</v>
      </c>
      <c r="H58" s="206">
        <v>0</v>
      </c>
      <c r="I58" s="206">
        <v>0</v>
      </c>
      <c r="J58" s="206">
        <v>0</v>
      </c>
      <c r="K58" s="206">
        <v>0</v>
      </c>
      <c r="L58" s="206">
        <v>0</v>
      </c>
      <c r="M58" s="206">
        <v>1</v>
      </c>
      <c r="N58" s="206">
        <v>0</v>
      </c>
      <c r="O58" s="206">
        <v>0</v>
      </c>
      <c r="P58" s="206">
        <v>0</v>
      </c>
      <c r="Q58" s="206">
        <v>0</v>
      </c>
      <c r="R58" s="206">
        <v>0</v>
      </c>
      <c r="S58" s="206">
        <v>0</v>
      </c>
      <c r="T58" s="206">
        <v>0</v>
      </c>
      <c r="U58" s="206">
        <v>0</v>
      </c>
      <c r="V58" s="206">
        <v>0</v>
      </c>
      <c r="W58" s="206">
        <v>0</v>
      </c>
      <c r="X58" s="206">
        <v>16</v>
      </c>
      <c r="Y58" s="206">
        <v>0</v>
      </c>
      <c r="Z58" s="206">
        <v>0</v>
      </c>
      <c r="AA58" s="206">
        <v>0</v>
      </c>
      <c r="AB58" s="206">
        <v>0</v>
      </c>
      <c r="AC58" s="206">
        <v>0</v>
      </c>
      <c r="AD58" s="206">
        <v>0</v>
      </c>
      <c r="AE58" s="206">
        <v>0</v>
      </c>
      <c r="AF58" s="206">
        <v>0</v>
      </c>
      <c r="AG58" s="206">
        <v>0</v>
      </c>
      <c r="AH58" s="206">
        <v>18</v>
      </c>
      <c r="AI58" s="206">
        <v>0</v>
      </c>
      <c r="AJ58" s="206">
        <v>0</v>
      </c>
      <c r="AK58" s="206">
        <v>0</v>
      </c>
      <c r="AL58" s="206">
        <v>0</v>
      </c>
      <c r="AM58" s="206">
        <v>0</v>
      </c>
      <c r="AN58" s="206">
        <v>0</v>
      </c>
      <c r="AO58" s="206">
        <v>2</v>
      </c>
      <c r="AP58" s="206">
        <v>0</v>
      </c>
      <c r="AQ58" s="206">
        <v>0</v>
      </c>
      <c r="AR58" s="206">
        <v>0</v>
      </c>
      <c r="AS58" s="206">
        <v>0</v>
      </c>
      <c r="AT58" s="206">
        <v>0</v>
      </c>
      <c r="AU58" s="206">
        <v>0</v>
      </c>
    </row>
    <row r="59" spans="1:47" x14ac:dyDescent="0.3">
      <c r="A59" s="204">
        <f t="shared" si="0"/>
        <v>4</v>
      </c>
      <c r="B59" s="204" t="str">
        <f t="shared" si="0"/>
        <v>ANDORRA</v>
      </c>
      <c r="C59" s="204">
        <v>4</v>
      </c>
      <c r="E59" s="206">
        <v>3</v>
      </c>
      <c r="F59" s="207" t="s">
        <v>609</v>
      </c>
      <c r="G59" s="206">
        <v>0</v>
      </c>
      <c r="H59" s="206">
        <v>0</v>
      </c>
      <c r="I59" s="206">
        <v>0</v>
      </c>
      <c r="J59" s="206">
        <v>0</v>
      </c>
      <c r="K59" s="206">
        <v>0</v>
      </c>
      <c r="L59" s="206">
        <v>0</v>
      </c>
      <c r="M59" s="206">
        <v>0</v>
      </c>
      <c r="N59" s="206">
        <v>0</v>
      </c>
      <c r="O59" s="206">
        <v>0</v>
      </c>
      <c r="P59" s="206">
        <v>0</v>
      </c>
      <c r="Q59" s="206">
        <v>0</v>
      </c>
      <c r="R59" s="206">
        <v>0</v>
      </c>
      <c r="S59" s="206">
        <v>0</v>
      </c>
      <c r="T59" s="206">
        <v>0</v>
      </c>
      <c r="U59" s="206">
        <v>0</v>
      </c>
      <c r="V59" s="206">
        <v>0</v>
      </c>
      <c r="W59" s="206">
        <v>0</v>
      </c>
      <c r="X59" s="206">
        <v>0</v>
      </c>
      <c r="Y59" s="206">
        <v>0</v>
      </c>
      <c r="Z59" s="206">
        <v>0</v>
      </c>
      <c r="AA59" s="206">
        <v>0</v>
      </c>
      <c r="AB59" s="206">
        <v>0</v>
      </c>
      <c r="AC59" s="206">
        <v>0</v>
      </c>
      <c r="AD59" s="206">
        <v>0</v>
      </c>
      <c r="AE59" s="206">
        <v>0</v>
      </c>
      <c r="AF59" s="206">
        <v>0</v>
      </c>
      <c r="AG59" s="206">
        <v>0</v>
      </c>
      <c r="AH59" s="206">
        <v>0</v>
      </c>
      <c r="AI59" s="206">
        <v>0</v>
      </c>
      <c r="AJ59" s="206">
        <v>0</v>
      </c>
      <c r="AK59" s="206">
        <v>0</v>
      </c>
      <c r="AL59" s="206">
        <v>0</v>
      </c>
      <c r="AM59" s="206">
        <v>0</v>
      </c>
      <c r="AN59" s="206">
        <v>0</v>
      </c>
      <c r="AO59" s="206">
        <v>0</v>
      </c>
      <c r="AP59" s="206">
        <v>0</v>
      </c>
      <c r="AQ59" s="206">
        <v>0</v>
      </c>
      <c r="AR59" s="206">
        <v>0</v>
      </c>
      <c r="AS59" s="206">
        <v>0</v>
      </c>
      <c r="AT59" s="206">
        <v>0</v>
      </c>
      <c r="AU59" s="206">
        <v>0</v>
      </c>
    </row>
    <row r="60" spans="1:47" x14ac:dyDescent="0.3">
      <c r="A60" s="204">
        <f t="shared" si="0"/>
        <v>4</v>
      </c>
      <c r="B60" s="204" t="str">
        <f t="shared" si="0"/>
        <v>ANGOLA</v>
      </c>
      <c r="C60" s="204">
        <v>4</v>
      </c>
      <c r="E60" s="206">
        <v>3</v>
      </c>
      <c r="F60" s="207" t="s">
        <v>534</v>
      </c>
      <c r="G60" s="206">
        <v>1</v>
      </c>
      <c r="H60" s="206">
        <v>0</v>
      </c>
      <c r="I60" s="206">
        <v>0</v>
      </c>
      <c r="J60" s="206">
        <v>0</v>
      </c>
      <c r="K60" s="206">
        <v>0</v>
      </c>
      <c r="L60" s="206">
        <v>0</v>
      </c>
      <c r="M60" s="206">
        <v>0</v>
      </c>
      <c r="N60" s="206">
        <v>0</v>
      </c>
      <c r="O60" s="206">
        <v>0</v>
      </c>
      <c r="P60" s="206">
        <v>0</v>
      </c>
      <c r="Q60" s="206">
        <v>0</v>
      </c>
      <c r="R60" s="206">
        <v>0</v>
      </c>
      <c r="S60" s="206">
        <v>0</v>
      </c>
      <c r="T60" s="206">
        <v>0</v>
      </c>
      <c r="U60" s="206">
        <v>0</v>
      </c>
      <c r="V60" s="206">
        <v>0</v>
      </c>
      <c r="W60" s="206">
        <v>0</v>
      </c>
      <c r="X60" s="206">
        <v>1</v>
      </c>
      <c r="Y60" s="206">
        <v>0</v>
      </c>
      <c r="Z60" s="206">
        <v>0</v>
      </c>
      <c r="AA60" s="206">
        <v>0</v>
      </c>
      <c r="AB60" s="206">
        <v>0</v>
      </c>
      <c r="AC60" s="206">
        <v>0</v>
      </c>
      <c r="AD60" s="206">
        <v>0</v>
      </c>
      <c r="AE60" s="206">
        <v>0</v>
      </c>
      <c r="AF60" s="206">
        <v>0</v>
      </c>
      <c r="AG60" s="206">
        <v>0</v>
      </c>
      <c r="AH60" s="206">
        <v>0</v>
      </c>
      <c r="AI60" s="206">
        <v>0</v>
      </c>
      <c r="AJ60" s="206">
        <v>0</v>
      </c>
      <c r="AK60" s="206">
        <v>0</v>
      </c>
      <c r="AL60" s="206">
        <v>0</v>
      </c>
      <c r="AM60" s="206">
        <v>0</v>
      </c>
      <c r="AN60" s="206">
        <v>0</v>
      </c>
      <c r="AO60" s="206">
        <v>0</v>
      </c>
      <c r="AP60" s="206">
        <v>0</v>
      </c>
      <c r="AQ60" s="206">
        <v>0</v>
      </c>
      <c r="AR60" s="206">
        <v>0</v>
      </c>
      <c r="AS60" s="206">
        <v>0</v>
      </c>
      <c r="AT60" s="206">
        <v>0</v>
      </c>
      <c r="AU60" s="206">
        <v>0</v>
      </c>
    </row>
    <row r="61" spans="1:47" x14ac:dyDescent="0.3">
      <c r="A61" s="204">
        <f t="shared" si="0"/>
        <v>4</v>
      </c>
      <c r="B61" s="204" t="str">
        <f t="shared" si="0"/>
        <v>ANGUILLA</v>
      </c>
      <c r="C61" s="204">
        <v>4</v>
      </c>
      <c r="E61" s="206">
        <v>3</v>
      </c>
      <c r="F61" s="207" t="s">
        <v>657</v>
      </c>
      <c r="G61" s="206">
        <v>0</v>
      </c>
      <c r="H61" s="206">
        <v>0</v>
      </c>
      <c r="I61" s="206">
        <v>0</v>
      </c>
      <c r="J61" s="206">
        <v>0</v>
      </c>
      <c r="K61" s="206">
        <v>0</v>
      </c>
      <c r="L61" s="206">
        <v>0</v>
      </c>
      <c r="M61" s="206">
        <v>0</v>
      </c>
      <c r="N61" s="206">
        <v>0</v>
      </c>
      <c r="O61" s="206">
        <v>0</v>
      </c>
      <c r="P61" s="206">
        <v>0</v>
      </c>
      <c r="Q61" s="206">
        <v>0</v>
      </c>
      <c r="R61" s="206">
        <v>0</v>
      </c>
      <c r="S61" s="206">
        <v>0</v>
      </c>
      <c r="T61" s="206">
        <v>0</v>
      </c>
      <c r="U61" s="206">
        <v>0</v>
      </c>
      <c r="V61" s="206">
        <v>0</v>
      </c>
      <c r="W61" s="206">
        <v>0</v>
      </c>
      <c r="X61" s="206">
        <v>0</v>
      </c>
      <c r="Y61" s="206">
        <v>0</v>
      </c>
      <c r="Z61" s="206">
        <v>0</v>
      </c>
      <c r="AA61" s="206">
        <v>0</v>
      </c>
      <c r="AB61" s="206">
        <v>0</v>
      </c>
      <c r="AC61" s="206">
        <v>0</v>
      </c>
      <c r="AD61" s="206">
        <v>0</v>
      </c>
      <c r="AE61" s="206">
        <v>0</v>
      </c>
      <c r="AF61" s="206">
        <v>0</v>
      </c>
      <c r="AG61" s="206">
        <v>0</v>
      </c>
      <c r="AH61" s="206">
        <v>0</v>
      </c>
      <c r="AI61" s="206">
        <v>0</v>
      </c>
      <c r="AJ61" s="206">
        <v>0</v>
      </c>
      <c r="AK61" s="206">
        <v>0</v>
      </c>
      <c r="AL61" s="206">
        <v>0</v>
      </c>
      <c r="AM61" s="206">
        <v>0</v>
      </c>
      <c r="AN61" s="206">
        <v>0</v>
      </c>
      <c r="AO61" s="206">
        <v>0</v>
      </c>
      <c r="AP61" s="206">
        <v>0</v>
      </c>
      <c r="AQ61" s="206">
        <v>0</v>
      </c>
      <c r="AR61" s="206">
        <v>0</v>
      </c>
      <c r="AS61" s="206">
        <v>0</v>
      </c>
      <c r="AT61" s="206">
        <v>0</v>
      </c>
      <c r="AU61" s="206">
        <v>0</v>
      </c>
    </row>
    <row r="62" spans="1:47" x14ac:dyDescent="0.3">
      <c r="A62" s="204">
        <f t="shared" si="0"/>
        <v>4</v>
      </c>
      <c r="B62" s="204" t="str">
        <f t="shared" si="0"/>
        <v>ANTARCTICA</v>
      </c>
      <c r="C62" s="204">
        <v>4</v>
      </c>
      <c r="E62" s="206">
        <v>3</v>
      </c>
      <c r="F62" s="207" t="s">
        <v>658</v>
      </c>
      <c r="G62" s="206">
        <v>0</v>
      </c>
      <c r="H62" s="206">
        <v>0</v>
      </c>
      <c r="I62" s="206">
        <v>0</v>
      </c>
      <c r="J62" s="206">
        <v>0</v>
      </c>
      <c r="K62" s="206">
        <v>0</v>
      </c>
      <c r="L62" s="206">
        <v>0</v>
      </c>
      <c r="M62" s="206">
        <v>0</v>
      </c>
      <c r="N62" s="206">
        <v>0</v>
      </c>
      <c r="O62" s="206">
        <v>0</v>
      </c>
      <c r="P62" s="206">
        <v>0</v>
      </c>
      <c r="Q62" s="206">
        <v>0</v>
      </c>
      <c r="R62" s="206">
        <v>0</v>
      </c>
      <c r="S62" s="206">
        <v>0</v>
      </c>
      <c r="T62" s="206">
        <v>0</v>
      </c>
      <c r="U62" s="206">
        <v>0</v>
      </c>
      <c r="V62" s="206">
        <v>0</v>
      </c>
      <c r="W62" s="206">
        <v>0</v>
      </c>
      <c r="X62" s="206">
        <v>0</v>
      </c>
      <c r="Y62" s="206">
        <v>0</v>
      </c>
      <c r="Z62" s="206">
        <v>0</v>
      </c>
      <c r="AA62" s="206">
        <v>0</v>
      </c>
      <c r="AB62" s="206">
        <v>0</v>
      </c>
      <c r="AC62" s="206">
        <v>0</v>
      </c>
      <c r="AD62" s="206">
        <v>0</v>
      </c>
      <c r="AE62" s="206">
        <v>0</v>
      </c>
      <c r="AF62" s="206">
        <v>0</v>
      </c>
      <c r="AG62" s="206">
        <v>0</v>
      </c>
      <c r="AH62" s="206">
        <v>0</v>
      </c>
      <c r="AI62" s="206">
        <v>0</v>
      </c>
      <c r="AJ62" s="206">
        <v>0</v>
      </c>
      <c r="AK62" s="206">
        <v>0</v>
      </c>
      <c r="AL62" s="206">
        <v>0</v>
      </c>
      <c r="AM62" s="206">
        <v>0</v>
      </c>
      <c r="AN62" s="206">
        <v>0</v>
      </c>
      <c r="AO62" s="206">
        <v>0</v>
      </c>
      <c r="AP62" s="206">
        <v>0</v>
      </c>
      <c r="AQ62" s="206">
        <v>0</v>
      </c>
      <c r="AR62" s="206">
        <v>0</v>
      </c>
      <c r="AS62" s="206">
        <v>0</v>
      </c>
      <c r="AT62" s="206">
        <v>0</v>
      </c>
      <c r="AU62" s="206">
        <v>0</v>
      </c>
    </row>
    <row r="63" spans="1:47" x14ac:dyDescent="0.3">
      <c r="A63" s="204">
        <f t="shared" si="0"/>
        <v>4</v>
      </c>
      <c r="B63" s="204" t="str">
        <f t="shared" si="0"/>
        <v>ANTIGUA-BARBUDA</v>
      </c>
      <c r="C63" s="204">
        <v>4</v>
      </c>
      <c r="E63" s="206">
        <v>3</v>
      </c>
      <c r="F63" s="207" t="s">
        <v>659</v>
      </c>
      <c r="G63" s="206">
        <v>0</v>
      </c>
      <c r="H63" s="206">
        <v>0</v>
      </c>
      <c r="I63" s="206">
        <v>0</v>
      </c>
      <c r="J63" s="206">
        <v>0</v>
      </c>
      <c r="K63" s="206">
        <v>0</v>
      </c>
      <c r="L63" s="206">
        <v>0</v>
      </c>
      <c r="M63" s="206">
        <v>0</v>
      </c>
      <c r="N63" s="206">
        <v>0</v>
      </c>
      <c r="O63" s="206">
        <v>0</v>
      </c>
      <c r="P63" s="206">
        <v>0</v>
      </c>
      <c r="Q63" s="206">
        <v>0</v>
      </c>
      <c r="R63" s="206">
        <v>0</v>
      </c>
      <c r="S63" s="206">
        <v>0</v>
      </c>
      <c r="T63" s="206">
        <v>0</v>
      </c>
      <c r="U63" s="206">
        <v>0</v>
      </c>
      <c r="V63" s="206">
        <v>0</v>
      </c>
      <c r="W63" s="206">
        <v>0</v>
      </c>
      <c r="X63" s="206">
        <v>0</v>
      </c>
      <c r="Y63" s="206">
        <v>0</v>
      </c>
      <c r="Z63" s="206">
        <v>0</v>
      </c>
      <c r="AA63" s="206">
        <v>0</v>
      </c>
      <c r="AB63" s="206">
        <v>0</v>
      </c>
      <c r="AC63" s="206">
        <v>0</v>
      </c>
      <c r="AD63" s="206">
        <v>0</v>
      </c>
      <c r="AE63" s="206">
        <v>0</v>
      </c>
      <c r="AF63" s="206">
        <v>0</v>
      </c>
      <c r="AG63" s="206">
        <v>0</v>
      </c>
      <c r="AH63" s="206">
        <v>0</v>
      </c>
      <c r="AI63" s="206">
        <v>0</v>
      </c>
      <c r="AJ63" s="206">
        <v>0</v>
      </c>
      <c r="AK63" s="206">
        <v>0</v>
      </c>
      <c r="AL63" s="206">
        <v>0</v>
      </c>
      <c r="AM63" s="206">
        <v>0</v>
      </c>
      <c r="AN63" s="206">
        <v>0</v>
      </c>
      <c r="AO63" s="206">
        <v>0</v>
      </c>
      <c r="AP63" s="206">
        <v>0</v>
      </c>
      <c r="AQ63" s="206">
        <v>0</v>
      </c>
      <c r="AR63" s="206">
        <v>0</v>
      </c>
      <c r="AS63" s="206">
        <v>0</v>
      </c>
      <c r="AT63" s="206">
        <v>0</v>
      </c>
      <c r="AU63" s="206">
        <v>0</v>
      </c>
    </row>
    <row r="64" spans="1:47" x14ac:dyDescent="0.3">
      <c r="A64" s="204">
        <f t="shared" si="0"/>
        <v>4</v>
      </c>
      <c r="B64" s="204" t="str">
        <f t="shared" si="0"/>
        <v>ARGENTINA</v>
      </c>
      <c r="C64" s="204">
        <v>4</v>
      </c>
      <c r="E64" s="206">
        <v>3</v>
      </c>
      <c r="F64" s="207" t="s">
        <v>521</v>
      </c>
      <c r="G64" s="206">
        <v>3</v>
      </c>
      <c r="H64" s="206">
        <v>0</v>
      </c>
      <c r="I64" s="206">
        <v>0</v>
      </c>
      <c r="J64" s="206">
        <v>0</v>
      </c>
      <c r="K64" s="206">
        <v>0</v>
      </c>
      <c r="L64" s="206">
        <v>0</v>
      </c>
      <c r="M64" s="206">
        <v>0</v>
      </c>
      <c r="N64" s="206">
        <v>0</v>
      </c>
      <c r="O64" s="206">
        <v>0</v>
      </c>
      <c r="P64" s="206">
        <v>0</v>
      </c>
      <c r="Q64" s="206">
        <v>0</v>
      </c>
      <c r="R64" s="206">
        <v>0</v>
      </c>
      <c r="S64" s="206">
        <v>0</v>
      </c>
      <c r="T64" s="206">
        <v>0</v>
      </c>
      <c r="U64" s="206">
        <v>0</v>
      </c>
      <c r="V64" s="206">
        <v>0</v>
      </c>
      <c r="W64" s="206">
        <v>1</v>
      </c>
      <c r="X64" s="206">
        <v>1</v>
      </c>
      <c r="Y64" s="206">
        <v>0</v>
      </c>
      <c r="Z64" s="206">
        <v>0</v>
      </c>
      <c r="AA64" s="206">
        <v>0</v>
      </c>
      <c r="AB64" s="206">
        <v>0</v>
      </c>
      <c r="AC64" s="206">
        <v>0</v>
      </c>
      <c r="AD64" s="206">
        <v>0</v>
      </c>
      <c r="AE64" s="206">
        <v>0</v>
      </c>
      <c r="AF64" s="206">
        <v>0</v>
      </c>
      <c r="AG64" s="206">
        <v>0</v>
      </c>
      <c r="AH64" s="206">
        <v>0</v>
      </c>
      <c r="AI64" s="206">
        <v>0</v>
      </c>
      <c r="AJ64" s="206">
        <v>0</v>
      </c>
      <c r="AK64" s="206">
        <v>0</v>
      </c>
      <c r="AL64" s="206">
        <v>0</v>
      </c>
      <c r="AM64" s="206">
        <v>0</v>
      </c>
      <c r="AN64" s="206">
        <v>0</v>
      </c>
      <c r="AO64" s="206">
        <v>0</v>
      </c>
      <c r="AP64" s="206">
        <v>0</v>
      </c>
      <c r="AQ64" s="206">
        <v>0</v>
      </c>
      <c r="AR64" s="206">
        <v>0</v>
      </c>
      <c r="AS64" s="206">
        <v>0</v>
      </c>
      <c r="AT64" s="206">
        <v>0</v>
      </c>
      <c r="AU64" s="206">
        <v>1</v>
      </c>
    </row>
    <row r="65" spans="1:47" x14ac:dyDescent="0.3">
      <c r="A65" s="204">
        <f t="shared" si="0"/>
        <v>4</v>
      </c>
      <c r="B65" s="204" t="str">
        <f t="shared" si="0"/>
        <v>ARMENIA</v>
      </c>
      <c r="C65" s="204">
        <v>4</v>
      </c>
      <c r="E65" s="206">
        <v>3</v>
      </c>
      <c r="F65" s="207" t="s">
        <v>660</v>
      </c>
      <c r="G65" s="206">
        <v>1</v>
      </c>
      <c r="H65" s="206">
        <v>0</v>
      </c>
      <c r="I65" s="206">
        <v>0</v>
      </c>
      <c r="J65" s="206">
        <v>0</v>
      </c>
      <c r="K65" s="206">
        <v>0</v>
      </c>
      <c r="L65" s="206">
        <v>0</v>
      </c>
      <c r="M65" s="206">
        <v>0</v>
      </c>
      <c r="N65" s="206">
        <v>0</v>
      </c>
      <c r="O65" s="206">
        <v>0</v>
      </c>
      <c r="P65" s="206">
        <v>0</v>
      </c>
      <c r="Q65" s="206">
        <v>0</v>
      </c>
      <c r="R65" s="206">
        <v>0</v>
      </c>
      <c r="S65" s="206">
        <v>0</v>
      </c>
      <c r="T65" s="206">
        <v>0</v>
      </c>
      <c r="U65" s="206">
        <v>0</v>
      </c>
      <c r="V65" s="206">
        <v>0</v>
      </c>
      <c r="W65" s="206">
        <v>0</v>
      </c>
      <c r="X65" s="206">
        <v>0</v>
      </c>
      <c r="Y65" s="206">
        <v>0</v>
      </c>
      <c r="Z65" s="206">
        <v>0</v>
      </c>
      <c r="AA65" s="206">
        <v>0</v>
      </c>
      <c r="AB65" s="206">
        <v>0</v>
      </c>
      <c r="AC65" s="206">
        <v>0</v>
      </c>
      <c r="AD65" s="206">
        <v>0</v>
      </c>
      <c r="AE65" s="206">
        <v>0</v>
      </c>
      <c r="AF65" s="206">
        <v>0</v>
      </c>
      <c r="AG65" s="206">
        <v>0</v>
      </c>
      <c r="AH65" s="206">
        <v>0</v>
      </c>
      <c r="AI65" s="206">
        <v>0</v>
      </c>
      <c r="AJ65" s="206">
        <v>0</v>
      </c>
      <c r="AK65" s="206">
        <v>0</v>
      </c>
      <c r="AL65" s="206">
        <v>1</v>
      </c>
      <c r="AM65" s="206">
        <v>0</v>
      </c>
      <c r="AN65" s="206">
        <v>0</v>
      </c>
      <c r="AO65" s="206">
        <v>0</v>
      </c>
      <c r="AP65" s="206">
        <v>0</v>
      </c>
      <c r="AQ65" s="206">
        <v>0</v>
      </c>
      <c r="AR65" s="206">
        <v>0</v>
      </c>
      <c r="AS65" s="206">
        <v>0</v>
      </c>
      <c r="AT65" s="206">
        <v>0</v>
      </c>
      <c r="AU65" s="206">
        <v>0</v>
      </c>
    </row>
    <row r="66" spans="1:47" x14ac:dyDescent="0.3">
      <c r="A66" s="204">
        <f t="shared" si="0"/>
        <v>4</v>
      </c>
      <c r="B66" s="204" t="str">
        <f t="shared" si="0"/>
        <v>ARUBA</v>
      </c>
      <c r="C66" s="204">
        <v>4</v>
      </c>
      <c r="E66" s="206">
        <v>3</v>
      </c>
      <c r="F66" s="207" t="s">
        <v>661</v>
      </c>
      <c r="G66" s="206">
        <v>0</v>
      </c>
      <c r="H66" s="206">
        <v>0</v>
      </c>
      <c r="I66" s="206">
        <v>0</v>
      </c>
      <c r="J66" s="206">
        <v>0</v>
      </c>
      <c r="K66" s="206">
        <v>0</v>
      </c>
      <c r="L66" s="206">
        <v>0</v>
      </c>
      <c r="M66" s="206">
        <v>0</v>
      </c>
      <c r="N66" s="206">
        <v>0</v>
      </c>
      <c r="O66" s="206">
        <v>0</v>
      </c>
      <c r="P66" s="206">
        <v>0</v>
      </c>
      <c r="Q66" s="206">
        <v>0</v>
      </c>
      <c r="R66" s="206">
        <v>0</v>
      </c>
      <c r="S66" s="206">
        <v>0</v>
      </c>
      <c r="T66" s="206">
        <v>0</v>
      </c>
      <c r="U66" s="206">
        <v>0</v>
      </c>
      <c r="V66" s="206">
        <v>0</v>
      </c>
      <c r="W66" s="206">
        <v>0</v>
      </c>
      <c r="X66" s="206">
        <v>0</v>
      </c>
      <c r="Y66" s="206">
        <v>0</v>
      </c>
      <c r="Z66" s="206">
        <v>0</v>
      </c>
      <c r="AA66" s="206">
        <v>0</v>
      </c>
      <c r="AB66" s="206">
        <v>0</v>
      </c>
      <c r="AC66" s="206">
        <v>0</v>
      </c>
      <c r="AD66" s="206">
        <v>0</v>
      </c>
      <c r="AE66" s="206">
        <v>0</v>
      </c>
      <c r="AF66" s="206">
        <v>0</v>
      </c>
      <c r="AG66" s="206">
        <v>0</v>
      </c>
      <c r="AH66" s="206">
        <v>0</v>
      </c>
      <c r="AI66" s="206">
        <v>0</v>
      </c>
      <c r="AJ66" s="206">
        <v>0</v>
      </c>
      <c r="AK66" s="206">
        <v>0</v>
      </c>
      <c r="AL66" s="206">
        <v>0</v>
      </c>
      <c r="AM66" s="206">
        <v>0</v>
      </c>
      <c r="AN66" s="206">
        <v>0</v>
      </c>
      <c r="AO66" s="206">
        <v>0</v>
      </c>
      <c r="AP66" s="206">
        <v>0</v>
      </c>
      <c r="AQ66" s="206">
        <v>0</v>
      </c>
      <c r="AR66" s="206">
        <v>0</v>
      </c>
      <c r="AS66" s="206">
        <v>0</v>
      </c>
      <c r="AT66" s="206">
        <v>0</v>
      </c>
      <c r="AU66" s="206">
        <v>0</v>
      </c>
    </row>
    <row r="67" spans="1:47" x14ac:dyDescent="0.3">
      <c r="A67" s="204">
        <f t="shared" ref="A67:B130" si="1">IF(C67&lt;&gt;"",C67,E67)</f>
        <v>4</v>
      </c>
      <c r="B67" s="204" t="str">
        <f t="shared" si="1"/>
        <v>AUSTRALIA</v>
      </c>
      <c r="C67" s="204">
        <v>4</v>
      </c>
      <c r="E67" s="206">
        <v>3</v>
      </c>
      <c r="F67" s="207" t="s">
        <v>309</v>
      </c>
      <c r="G67" s="206">
        <v>4</v>
      </c>
      <c r="H67" s="206">
        <v>0</v>
      </c>
      <c r="I67" s="206">
        <v>0</v>
      </c>
      <c r="J67" s="206">
        <v>0</v>
      </c>
      <c r="K67" s="206">
        <v>0</v>
      </c>
      <c r="L67" s="206">
        <v>0</v>
      </c>
      <c r="M67" s="206">
        <v>0</v>
      </c>
      <c r="N67" s="206">
        <v>0</v>
      </c>
      <c r="O67" s="206">
        <v>0</v>
      </c>
      <c r="P67" s="206">
        <v>0</v>
      </c>
      <c r="Q67" s="206">
        <v>0</v>
      </c>
      <c r="R67" s="206">
        <v>0</v>
      </c>
      <c r="S67" s="206">
        <v>0</v>
      </c>
      <c r="T67" s="206">
        <v>0</v>
      </c>
      <c r="U67" s="206">
        <v>0</v>
      </c>
      <c r="V67" s="206">
        <v>0</v>
      </c>
      <c r="W67" s="206">
        <v>0</v>
      </c>
      <c r="X67" s="206">
        <v>0</v>
      </c>
      <c r="Y67" s="206">
        <v>0</v>
      </c>
      <c r="Z67" s="206">
        <v>0</v>
      </c>
      <c r="AA67" s="206">
        <v>0</v>
      </c>
      <c r="AB67" s="206">
        <v>0</v>
      </c>
      <c r="AC67" s="206">
        <v>0</v>
      </c>
      <c r="AD67" s="206">
        <v>0</v>
      </c>
      <c r="AE67" s="206">
        <v>0</v>
      </c>
      <c r="AF67" s="206">
        <v>0</v>
      </c>
      <c r="AG67" s="206">
        <v>0</v>
      </c>
      <c r="AH67" s="206">
        <v>2</v>
      </c>
      <c r="AI67" s="206">
        <v>0</v>
      </c>
      <c r="AJ67" s="206">
        <v>0</v>
      </c>
      <c r="AK67" s="206">
        <v>0</v>
      </c>
      <c r="AL67" s="206">
        <v>1</v>
      </c>
      <c r="AM67" s="206">
        <v>0</v>
      </c>
      <c r="AN67" s="206">
        <v>0</v>
      </c>
      <c r="AO67" s="206">
        <v>1</v>
      </c>
      <c r="AP67" s="206">
        <v>0</v>
      </c>
      <c r="AQ67" s="206">
        <v>0</v>
      </c>
      <c r="AR67" s="206">
        <v>0</v>
      </c>
      <c r="AS67" s="206">
        <v>0</v>
      </c>
      <c r="AT67" s="206">
        <v>0</v>
      </c>
      <c r="AU67" s="206">
        <v>0</v>
      </c>
    </row>
    <row r="68" spans="1:47" x14ac:dyDescent="0.3">
      <c r="A68" s="204">
        <f t="shared" si="1"/>
        <v>4</v>
      </c>
      <c r="B68" s="204" t="str">
        <f t="shared" si="1"/>
        <v>AUSTRIA</v>
      </c>
      <c r="C68" s="204">
        <v>4</v>
      </c>
      <c r="E68" s="206">
        <v>3</v>
      </c>
      <c r="F68" s="207" t="s">
        <v>598</v>
      </c>
      <c r="G68" s="206">
        <v>1</v>
      </c>
      <c r="H68" s="206">
        <v>0</v>
      </c>
      <c r="I68" s="206">
        <v>0</v>
      </c>
      <c r="J68" s="206">
        <v>0</v>
      </c>
      <c r="K68" s="206">
        <v>0</v>
      </c>
      <c r="L68" s="206">
        <v>0</v>
      </c>
      <c r="M68" s="206">
        <v>0</v>
      </c>
      <c r="N68" s="206">
        <v>0</v>
      </c>
      <c r="O68" s="206">
        <v>0</v>
      </c>
      <c r="P68" s="206">
        <v>0</v>
      </c>
      <c r="Q68" s="206">
        <v>0</v>
      </c>
      <c r="R68" s="206">
        <v>0</v>
      </c>
      <c r="S68" s="206">
        <v>0</v>
      </c>
      <c r="T68" s="206">
        <v>0</v>
      </c>
      <c r="U68" s="206">
        <v>0</v>
      </c>
      <c r="V68" s="206">
        <v>0</v>
      </c>
      <c r="W68" s="206">
        <v>0</v>
      </c>
      <c r="X68" s="206">
        <v>0</v>
      </c>
      <c r="Y68" s="206">
        <v>0</v>
      </c>
      <c r="Z68" s="206">
        <v>0</v>
      </c>
      <c r="AA68" s="206">
        <v>0</v>
      </c>
      <c r="AB68" s="206">
        <v>0</v>
      </c>
      <c r="AC68" s="206">
        <v>0</v>
      </c>
      <c r="AD68" s="206">
        <v>0</v>
      </c>
      <c r="AE68" s="206">
        <v>0</v>
      </c>
      <c r="AF68" s="206">
        <v>0</v>
      </c>
      <c r="AG68" s="206">
        <v>0</v>
      </c>
      <c r="AH68" s="206">
        <v>0</v>
      </c>
      <c r="AI68" s="206">
        <v>0</v>
      </c>
      <c r="AJ68" s="206">
        <v>0</v>
      </c>
      <c r="AK68" s="206">
        <v>0</v>
      </c>
      <c r="AL68" s="206">
        <v>0</v>
      </c>
      <c r="AM68" s="206">
        <v>0</v>
      </c>
      <c r="AN68" s="206">
        <v>0</v>
      </c>
      <c r="AO68" s="206">
        <v>0</v>
      </c>
      <c r="AP68" s="206">
        <v>0</v>
      </c>
      <c r="AQ68" s="206">
        <v>0</v>
      </c>
      <c r="AR68" s="206">
        <v>0</v>
      </c>
      <c r="AS68" s="206">
        <v>0</v>
      </c>
      <c r="AT68" s="206">
        <v>0</v>
      </c>
      <c r="AU68" s="206">
        <v>1</v>
      </c>
    </row>
    <row r="69" spans="1:47" x14ac:dyDescent="0.3">
      <c r="A69" s="204">
        <f t="shared" si="1"/>
        <v>4</v>
      </c>
      <c r="B69" s="204" t="str">
        <f t="shared" si="1"/>
        <v>AZERBAIJAN</v>
      </c>
      <c r="C69" s="204">
        <v>4</v>
      </c>
      <c r="E69" s="206">
        <v>3</v>
      </c>
      <c r="F69" s="207" t="s">
        <v>662</v>
      </c>
      <c r="G69" s="206">
        <v>2</v>
      </c>
      <c r="H69" s="206">
        <v>0</v>
      </c>
      <c r="I69" s="206">
        <v>0</v>
      </c>
      <c r="J69" s="206">
        <v>0</v>
      </c>
      <c r="K69" s="206">
        <v>0</v>
      </c>
      <c r="L69" s="206">
        <v>0</v>
      </c>
      <c r="M69" s="206">
        <v>0</v>
      </c>
      <c r="N69" s="206">
        <v>0</v>
      </c>
      <c r="O69" s="206">
        <v>0</v>
      </c>
      <c r="P69" s="206">
        <v>0</v>
      </c>
      <c r="Q69" s="206">
        <v>0</v>
      </c>
      <c r="R69" s="206">
        <v>0</v>
      </c>
      <c r="S69" s="206">
        <v>0</v>
      </c>
      <c r="T69" s="206">
        <v>0</v>
      </c>
      <c r="U69" s="206">
        <v>0</v>
      </c>
      <c r="V69" s="206">
        <v>0</v>
      </c>
      <c r="W69" s="206">
        <v>0</v>
      </c>
      <c r="X69" s="206">
        <v>1</v>
      </c>
      <c r="Y69" s="206">
        <v>0</v>
      </c>
      <c r="Z69" s="206">
        <v>0</v>
      </c>
      <c r="AA69" s="206">
        <v>0</v>
      </c>
      <c r="AB69" s="206">
        <v>0</v>
      </c>
      <c r="AC69" s="206">
        <v>0</v>
      </c>
      <c r="AD69" s="206">
        <v>0</v>
      </c>
      <c r="AE69" s="206">
        <v>0</v>
      </c>
      <c r="AF69" s="206">
        <v>0</v>
      </c>
      <c r="AG69" s="206">
        <v>0</v>
      </c>
      <c r="AH69" s="206">
        <v>0</v>
      </c>
      <c r="AI69" s="206">
        <v>0</v>
      </c>
      <c r="AJ69" s="206">
        <v>0</v>
      </c>
      <c r="AK69" s="206">
        <v>0</v>
      </c>
      <c r="AL69" s="206">
        <v>0</v>
      </c>
      <c r="AM69" s="206">
        <v>0</v>
      </c>
      <c r="AN69" s="206">
        <v>0</v>
      </c>
      <c r="AO69" s="206">
        <v>0</v>
      </c>
      <c r="AP69" s="206">
        <v>0</v>
      </c>
      <c r="AQ69" s="206">
        <v>0</v>
      </c>
      <c r="AR69" s="206">
        <v>0</v>
      </c>
      <c r="AS69" s="206">
        <v>0</v>
      </c>
      <c r="AT69" s="206">
        <v>0</v>
      </c>
      <c r="AU69" s="206">
        <v>1</v>
      </c>
    </row>
    <row r="70" spans="1:47" x14ac:dyDescent="0.3">
      <c r="A70" s="204">
        <f t="shared" si="1"/>
        <v>4</v>
      </c>
      <c r="B70" s="204" t="str">
        <f t="shared" si="1"/>
        <v>BAHAMAS</v>
      </c>
      <c r="C70" s="204">
        <v>4</v>
      </c>
      <c r="E70" s="206">
        <v>3</v>
      </c>
      <c r="F70" s="207" t="s">
        <v>663</v>
      </c>
      <c r="G70" s="206">
        <v>0</v>
      </c>
      <c r="H70" s="206">
        <v>0</v>
      </c>
      <c r="I70" s="206">
        <v>0</v>
      </c>
      <c r="J70" s="206">
        <v>0</v>
      </c>
      <c r="K70" s="206">
        <v>0</v>
      </c>
      <c r="L70" s="206">
        <v>0</v>
      </c>
      <c r="M70" s="206">
        <v>0</v>
      </c>
      <c r="N70" s="206">
        <v>0</v>
      </c>
      <c r="O70" s="206">
        <v>0</v>
      </c>
      <c r="P70" s="206">
        <v>0</v>
      </c>
      <c r="Q70" s="206">
        <v>0</v>
      </c>
      <c r="R70" s="206">
        <v>0</v>
      </c>
      <c r="S70" s="206">
        <v>0</v>
      </c>
      <c r="T70" s="206">
        <v>0</v>
      </c>
      <c r="U70" s="206">
        <v>0</v>
      </c>
      <c r="V70" s="206">
        <v>0</v>
      </c>
      <c r="W70" s="206">
        <v>0</v>
      </c>
      <c r="X70" s="206">
        <v>0</v>
      </c>
      <c r="Y70" s="206">
        <v>0</v>
      </c>
      <c r="Z70" s="206">
        <v>0</v>
      </c>
      <c r="AA70" s="206">
        <v>0</v>
      </c>
      <c r="AB70" s="206">
        <v>0</v>
      </c>
      <c r="AC70" s="206">
        <v>0</v>
      </c>
      <c r="AD70" s="206">
        <v>0</v>
      </c>
      <c r="AE70" s="206">
        <v>0</v>
      </c>
      <c r="AF70" s="206">
        <v>0</v>
      </c>
      <c r="AG70" s="206">
        <v>0</v>
      </c>
      <c r="AH70" s="206">
        <v>0</v>
      </c>
      <c r="AI70" s="206">
        <v>0</v>
      </c>
      <c r="AJ70" s="206">
        <v>0</v>
      </c>
      <c r="AK70" s="206">
        <v>0</v>
      </c>
      <c r="AL70" s="206">
        <v>0</v>
      </c>
      <c r="AM70" s="206">
        <v>0</v>
      </c>
      <c r="AN70" s="206">
        <v>0</v>
      </c>
      <c r="AO70" s="206">
        <v>0</v>
      </c>
      <c r="AP70" s="206">
        <v>0</v>
      </c>
      <c r="AQ70" s="206">
        <v>0</v>
      </c>
      <c r="AR70" s="206">
        <v>0</v>
      </c>
      <c r="AS70" s="206">
        <v>0</v>
      </c>
      <c r="AT70" s="206">
        <v>0</v>
      </c>
      <c r="AU70" s="206">
        <v>0</v>
      </c>
    </row>
    <row r="71" spans="1:47" x14ac:dyDescent="0.3">
      <c r="A71" s="204">
        <f t="shared" si="1"/>
        <v>4</v>
      </c>
      <c r="B71" s="204" t="str">
        <f t="shared" si="1"/>
        <v>BAHRAIN</v>
      </c>
      <c r="C71" s="204">
        <v>4</v>
      </c>
      <c r="E71" s="206">
        <v>3</v>
      </c>
      <c r="F71" s="207" t="s">
        <v>514</v>
      </c>
      <c r="G71" s="206">
        <v>0</v>
      </c>
      <c r="H71" s="206">
        <v>0</v>
      </c>
      <c r="I71" s="206">
        <v>0</v>
      </c>
      <c r="J71" s="206">
        <v>0</v>
      </c>
      <c r="K71" s="206">
        <v>0</v>
      </c>
      <c r="L71" s="206">
        <v>0</v>
      </c>
      <c r="M71" s="206">
        <v>0</v>
      </c>
      <c r="N71" s="206">
        <v>0</v>
      </c>
      <c r="O71" s="206">
        <v>0</v>
      </c>
      <c r="P71" s="206">
        <v>0</v>
      </c>
      <c r="Q71" s="206">
        <v>0</v>
      </c>
      <c r="R71" s="206">
        <v>0</v>
      </c>
      <c r="S71" s="206">
        <v>0</v>
      </c>
      <c r="T71" s="206">
        <v>0</v>
      </c>
      <c r="U71" s="206">
        <v>0</v>
      </c>
      <c r="V71" s="206">
        <v>0</v>
      </c>
      <c r="W71" s="206">
        <v>0</v>
      </c>
      <c r="X71" s="206">
        <v>0</v>
      </c>
      <c r="Y71" s="206">
        <v>0</v>
      </c>
      <c r="Z71" s="206">
        <v>0</v>
      </c>
      <c r="AA71" s="206">
        <v>0</v>
      </c>
      <c r="AB71" s="206">
        <v>0</v>
      </c>
      <c r="AC71" s="206">
        <v>0</v>
      </c>
      <c r="AD71" s="206">
        <v>0</v>
      </c>
      <c r="AE71" s="206">
        <v>0</v>
      </c>
      <c r="AF71" s="206">
        <v>0</v>
      </c>
      <c r="AG71" s="206">
        <v>0</v>
      </c>
      <c r="AH71" s="206">
        <v>0</v>
      </c>
      <c r="AI71" s="206">
        <v>0</v>
      </c>
      <c r="AJ71" s="206">
        <v>0</v>
      </c>
      <c r="AK71" s="206">
        <v>0</v>
      </c>
      <c r="AL71" s="206">
        <v>0</v>
      </c>
      <c r="AM71" s="206">
        <v>0</v>
      </c>
      <c r="AN71" s="206">
        <v>0</v>
      </c>
      <c r="AO71" s="206">
        <v>0</v>
      </c>
      <c r="AP71" s="206">
        <v>0</v>
      </c>
      <c r="AQ71" s="206">
        <v>0</v>
      </c>
      <c r="AR71" s="206">
        <v>0</v>
      </c>
      <c r="AS71" s="206">
        <v>0</v>
      </c>
      <c r="AT71" s="206">
        <v>0</v>
      </c>
      <c r="AU71" s="206">
        <v>0</v>
      </c>
    </row>
    <row r="72" spans="1:47" x14ac:dyDescent="0.3">
      <c r="A72" s="204">
        <f t="shared" si="1"/>
        <v>4</v>
      </c>
      <c r="B72" s="204" t="str">
        <f t="shared" si="1"/>
        <v>BANGLADESH</v>
      </c>
      <c r="C72" s="204">
        <v>4</v>
      </c>
      <c r="E72" s="206">
        <v>3</v>
      </c>
      <c r="F72" s="207" t="s">
        <v>574</v>
      </c>
      <c r="G72" s="206">
        <v>0</v>
      </c>
      <c r="H72" s="206">
        <v>0</v>
      </c>
      <c r="I72" s="206">
        <v>0</v>
      </c>
      <c r="J72" s="206">
        <v>0</v>
      </c>
      <c r="K72" s="206">
        <v>0</v>
      </c>
      <c r="L72" s="206">
        <v>0</v>
      </c>
      <c r="M72" s="206">
        <v>0</v>
      </c>
      <c r="N72" s="206">
        <v>0</v>
      </c>
      <c r="O72" s="206">
        <v>0</v>
      </c>
      <c r="P72" s="206">
        <v>0</v>
      </c>
      <c r="Q72" s="206">
        <v>0</v>
      </c>
      <c r="R72" s="206">
        <v>0</v>
      </c>
      <c r="S72" s="206">
        <v>0</v>
      </c>
      <c r="T72" s="206">
        <v>0</v>
      </c>
      <c r="U72" s="206">
        <v>0</v>
      </c>
      <c r="V72" s="206">
        <v>0</v>
      </c>
      <c r="W72" s="206">
        <v>0</v>
      </c>
      <c r="X72" s="206">
        <v>0</v>
      </c>
      <c r="Y72" s="206">
        <v>0</v>
      </c>
      <c r="Z72" s="206">
        <v>0</v>
      </c>
      <c r="AA72" s="206">
        <v>0</v>
      </c>
      <c r="AB72" s="206">
        <v>0</v>
      </c>
      <c r="AC72" s="206">
        <v>0</v>
      </c>
      <c r="AD72" s="206">
        <v>0</v>
      </c>
      <c r="AE72" s="206">
        <v>0</v>
      </c>
      <c r="AF72" s="206">
        <v>0</v>
      </c>
      <c r="AG72" s="206">
        <v>0</v>
      </c>
      <c r="AH72" s="206">
        <v>0</v>
      </c>
      <c r="AI72" s="206">
        <v>0</v>
      </c>
      <c r="AJ72" s="206">
        <v>0</v>
      </c>
      <c r="AK72" s="206">
        <v>0</v>
      </c>
      <c r="AL72" s="206">
        <v>0</v>
      </c>
      <c r="AM72" s="206">
        <v>0</v>
      </c>
      <c r="AN72" s="206">
        <v>0</v>
      </c>
      <c r="AO72" s="206">
        <v>0</v>
      </c>
      <c r="AP72" s="206">
        <v>0</v>
      </c>
      <c r="AQ72" s="206">
        <v>0</v>
      </c>
      <c r="AR72" s="206">
        <v>0</v>
      </c>
      <c r="AS72" s="206">
        <v>0</v>
      </c>
      <c r="AT72" s="206">
        <v>0</v>
      </c>
      <c r="AU72" s="206">
        <v>0</v>
      </c>
    </row>
    <row r="73" spans="1:47" x14ac:dyDescent="0.3">
      <c r="A73" s="204">
        <f t="shared" si="1"/>
        <v>4</v>
      </c>
      <c r="B73" s="204" t="str">
        <f t="shared" si="1"/>
        <v>BARBADOS</v>
      </c>
      <c r="C73" s="204">
        <v>4</v>
      </c>
      <c r="E73" s="206">
        <v>3</v>
      </c>
      <c r="F73" s="207" t="s">
        <v>664</v>
      </c>
      <c r="G73" s="206">
        <v>0</v>
      </c>
      <c r="H73" s="206">
        <v>0</v>
      </c>
      <c r="I73" s="206">
        <v>0</v>
      </c>
      <c r="J73" s="206">
        <v>0</v>
      </c>
      <c r="K73" s="206">
        <v>0</v>
      </c>
      <c r="L73" s="206">
        <v>0</v>
      </c>
      <c r="M73" s="206">
        <v>0</v>
      </c>
      <c r="N73" s="206">
        <v>0</v>
      </c>
      <c r="O73" s="206">
        <v>0</v>
      </c>
      <c r="P73" s="206">
        <v>0</v>
      </c>
      <c r="Q73" s="206">
        <v>0</v>
      </c>
      <c r="R73" s="206">
        <v>0</v>
      </c>
      <c r="S73" s="206">
        <v>0</v>
      </c>
      <c r="T73" s="206">
        <v>0</v>
      </c>
      <c r="U73" s="206">
        <v>0</v>
      </c>
      <c r="V73" s="206">
        <v>0</v>
      </c>
      <c r="W73" s="206">
        <v>0</v>
      </c>
      <c r="X73" s="206">
        <v>0</v>
      </c>
      <c r="Y73" s="206">
        <v>0</v>
      </c>
      <c r="Z73" s="206">
        <v>0</v>
      </c>
      <c r="AA73" s="206">
        <v>0</v>
      </c>
      <c r="AB73" s="206">
        <v>0</v>
      </c>
      <c r="AC73" s="206">
        <v>0</v>
      </c>
      <c r="AD73" s="206">
        <v>0</v>
      </c>
      <c r="AE73" s="206">
        <v>0</v>
      </c>
      <c r="AF73" s="206">
        <v>0</v>
      </c>
      <c r="AG73" s="206">
        <v>0</v>
      </c>
      <c r="AH73" s="206">
        <v>0</v>
      </c>
      <c r="AI73" s="206">
        <v>0</v>
      </c>
      <c r="AJ73" s="206">
        <v>0</v>
      </c>
      <c r="AK73" s="206">
        <v>0</v>
      </c>
      <c r="AL73" s="206">
        <v>0</v>
      </c>
      <c r="AM73" s="206">
        <v>0</v>
      </c>
      <c r="AN73" s="206">
        <v>0</v>
      </c>
      <c r="AO73" s="206">
        <v>0</v>
      </c>
      <c r="AP73" s="206">
        <v>0</v>
      </c>
      <c r="AQ73" s="206">
        <v>0</v>
      </c>
      <c r="AR73" s="206">
        <v>0</v>
      </c>
      <c r="AS73" s="206">
        <v>0</v>
      </c>
      <c r="AT73" s="206">
        <v>0</v>
      </c>
      <c r="AU73" s="206">
        <v>0</v>
      </c>
    </row>
    <row r="74" spans="1:47" x14ac:dyDescent="0.3">
      <c r="A74" s="204">
        <f t="shared" si="1"/>
        <v>4</v>
      </c>
      <c r="B74" s="204" t="str">
        <f t="shared" si="1"/>
        <v>BELARUS</v>
      </c>
      <c r="C74" s="204">
        <v>4</v>
      </c>
      <c r="E74" s="206">
        <v>3</v>
      </c>
      <c r="F74" s="207" t="s">
        <v>665</v>
      </c>
      <c r="G74" s="206">
        <v>5</v>
      </c>
      <c r="H74" s="206">
        <v>0</v>
      </c>
      <c r="I74" s="206">
        <v>0</v>
      </c>
      <c r="J74" s="206">
        <v>0</v>
      </c>
      <c r="K74" s="206">
        <v>0</v>
      </c>
      <c r="L74" s="206">
        <v>0</v>
      </c>
      <c r="M74" s="206">
        <v>1</v>
      </c>
      <c r="N74" s="206">
        <v>0</v>
      </c>
      <c r="O74" s="206">
        <v>0</v>
      </c>
      <c r="P74" s="206">
        <v>0</v>
      </c>
      <c r="Q74" s="206">
        <v>0</v>
      </c>
      <c r="R74" s="206">
        <v>0</v>
      </c>
      <c r="S74" s="206">
        <v>0</v>
      </c>
      <c r="T74" s="206">
        <v>0</v>
      </c>
      <c r="U74" s="206">
        <v>0</v>
      </c>
      <c r="V74" s="206">
        <v>0</v>
      </c>
      <c r="W74" s="206">
        <v>0</v>
      </c>
      <c r="X74" s="206">
        <v>4</v>
      </c>
      <c r="Y74" s="206">
        <v>0</v>
      </c>
      <c r="Z74" s="206">
        <v>0</v>
      </c>
      <c r="AA74" s="206">
        <v>0</v>
      </c>
      <c r="AB74" s="206">
        <v>0</v>
      </c>
      <c r="AC74" s="206">
        <v>0</v>
      </c>
      <c r="AD74" s="206">
        <v>0</v>
      </c>
      <c r="AE74" s="206">
        <v>0</v>
      </c>
      <c r="AF74" s="206">
        <v>0</v>
      </c>
      <c r="AG74" s="206">
        <v>0</v>
      </c>
      <c r="AH74" s="206">
        <v>0</v>
      </c>
      <c r="AI74" s="206">
        <v>0</v>
      </c>
      <c r="AJ74" s="206">
        <v>0</v>
      </c>
      <c r="AK74" s="206">
        <v>0</v>
      </c>
      <c r="AL74" s="206">
        <v>0</v>
      </c>
      <c r="AM74" s="206">
        <v>0</v>
      </c>
      <c r="AN74" s="206">
        <v>0</v>
      </c>
      <c r="AO74" s="206">
        <v>0</v>
      </c>
      <c r="AP74" s="206">
        <v>0</v>
      </c>
      <c r="AQ74" s="206">
        <v>0</v>
      </c>
      <c r="AR74" s="206">
        <v>0</v>
      </c>
      <c r="AS74" s="206">
        <v>0</v>
      </c>
      <c r="AT74" s="206">
        <v>0</v>
      </c>
      <c r="AU74" s="206">
        <v>0</v>
      </c>
    </row>
    <row r="75" spans="1:47" x14ac:dyDescent="0.3">
      <c r="A75" s="204">
        <f t="shared" si="1"/>
        <v>4</v>
      </c>
      <c r="B75" s="204" t="str">
        <f t="shared" si="1"/>
        <v>BELGIUM</v>
      </c>
      <c r="C75" s="204">
        <v>4</v>
      </c>
      <c r="E75" s="206">
        <v>3</v>
      </c>
      <c r="F75" s="207" t="s">
        <v>600</v>
      </c>
      <c r="G75" s="206">
        <v>3</v>
      </c>
      <c r="H75" s="206">
        <v>0</v>
      </c>
      <c r="I75" s="206">
        <v>0</v>
      </c>
      <c r="J75" s="206">
        <v>0</v>
      </c>
      <c r="K75" s="206">
        <v>0</v>
      </c>
      <c r="L75" s="206">
        <v>0</v>
      </c>
      <c r="M75" s="206">
        <v>0</v>
      </c>
      <c r="N75" s="206">
        <v>0</v>
      </c>
      <c r="O75" s="206">
        <v>0</v>
      </c>
      <c r="P75" s="206">
        <v>0</v>
      </c>
      <c r="Q75" s="206">
        <v>0</v>
      </c>
      <c r="R75" s="206">
        <v>0</v>
      </c>
      <c r="S75" s="206">
        <v>0</v>
      </c>
      <c r="T75" s="206">
        <v>0</v>
      </c>
      <c r="U75" s="206">
        <v>0</v>
      </c>
      <c r="V75" s="206">
        <v>0</v>
      </c>
      <c r="W75" s="206">
        <v>0</v>
      </c>
      <c r="X75" s="206">
        <v>2</v>
      </c>
      <c r="Y75" s="206">
        <v>0</v>
      </c>
      <c r="Z75" s="206">
        <v>0</v>
      </c>
      <c r="AA75" s="206">
        <v>0</v>
      </c>
      <c r="AB75" s="206">
        <v>0</v>
      </c>
      <c r="AC75" s="206">
        <v>0</v>
      </c>
      <c r="AD75" s="206">
        <v>0</v>
      </c>
      <c r="AE75" s="206">
        <v>0</v>
      </c>
      <c r="AF75" s="206">
        <v>0</v>
      </c>
      <c r="AG75" s="206">
        <v>0</v>
      </c>
      <c r="AH75" s="206">
        <v>0</v>
      </c>
      <c r="AI75" s="206">
        <v>0</v>
      </c>
      <c r="AJ75" s="206">
        <v>0</v>
      </c>
      <c r="AK75" s="206">
        <v>0</v>
      </c>
      <c r="AL75" s="206">
        <v>0</v>
      </c>
      <c r="AM75" s="206">
        <v>0</v>
      </c>
      <c r="AN75" s="206">
        <v>0</v>
      </c>
      <c r="AO75" s="206">
        <v>1</v>
      </c>
      <c r="AP75" s="206">
        <v>0</v>
      </c>
      <c r="AQ75" s="206">
        <v>0</v>
      </c>
      <c r="AR75" s="206">
        <v>0</v>
      </c>
      <c r="AS75" s="206">
        <v>0</v>
      </c>
      <c r="AT75" s="206">
        <v>0</v>
      </c>
      <c r="AU75" s="206">
        <v>0</v>
      </c>
    </row>
    <row r="76" spans="1:47" x14ac:dyDescent="0.3">
      <c r="A76" s="204">
        <f t="shared" si="1"/>
        <v>4</v>
      </c>
      <c r="B76" s="204" t="str">
        <f t="shared" si="1"/>
        <v>BELIZE</v>
      </c>
      <c r="C76" s="204">
        <v>4</v>
      </c>
      <c r="E76" s="206">
        <v>3</v>
      </c>
      <c r="F76" s="207" t="s">
        <v>666</v>
      </c>
      <c r="G76" s="206">
        <v>0</v>
      </c>
      <c r="H76" s="206">
        <v>0</v>
      </c>
      <c r="I76" s="206">
        <v>0</v>
      </c>
      <c r="J76" s="206">
        <v>0</v>
      </c>
      <c r="K76" s="206">
        <v>0</v>
      </c>
      <c r="L76" s="206">
        <v>0</v>
      </c>
      <c r="M76" s="206">
        <v>0</v>
      </c>
      <c r="N76" s="206">
        <v>0</v>
      </c>
      <c r="O76" s="206">
        <v>0</v>
      </c>
      <c r="P76" s="206">
        <v>0</v>
      </c>
      <c r="Q76" s="206">
        <v>0</v>
      </c>
      <c r="R76" s="206">
        <v>0</v>
      </c>
      <c r="S76" s="206">
        <v>0</v>
      </c>
      <c r="T76" s="206">
        <v>0</v>
      </c>
      <c r="U76" s="206">
        <v>0</v>
      </c>
      <c r="V76" s="206">
        <v>0</v>
      </c>
      <c r="W76" s="206">
        <v>0</v>
      </c>
      <c r="X76" s="206">
        <v>0</v>
      </c>
      <c r="Y76" s="206">
        <v>0</v>
      </c>
      <c r="Z76" s="206">
        <v>0</v>
      </c>
      <c r="AA76" s="206">
        <v>0</v>
      </c>
      <c r="AB76" s="206">
        <v>0</v>
      </c>
      <c r="AC76" s="206">
        <v>0</v>
      </c>
      <c r="AD76" s="206">
        <v>0</v>
      </c>
      <c r="AE76" s="206">
        <v>0</v>
      </c>
      <c r="AF76" s="206">
        <v>0</v>
      </c>
      <c r="AG76" s="206">
        <v>0</v>
      </c>
      <c r="AH76" s="206">
        <v>0</v>
      </c>
      <c r="AI76" s="206">
        <v>0</v>
      </c>
      <c r="AJ76" s="206">
        <v>0</v>
      </c>
      <c r="AK76" s="206">
        <v>0</v>
      </c>
      <c r="AL76" s="206">
        <v>0</v>
      </c>
      <c r="AM76" s="206">
        <v>0</v>
      </c>
      <c r="AN76" s="206">
        <v>0</v>
      </c>
      <c r="AO76" s="206">
        <v>0</v>
      </c>
      <c r="AP76" s="206">
        <v>0</v>
      </c>
      <c r="AQ76" s="206">
        <v>0</v>
      </c>
      <c r="AR76" s="206">
        <v>0</v>
      </c>
      <c r="AS76" s="206">
        <v>0</v>
      </c>
      <c r="AT76" s="206">
        <v>0</v>
      </c>
      <c r="AU76" s="206">
        <v>0</v>
      </c>
    </row>
    <row r="77" spans="1:47" x14ac:dyDescent="0.3">
      <c r="A77" s="204">
        <f t="shared" si="1"/>
        <v>4</v>
      </c>
      <c r="B77" s="204" t="str">
        <f t="shared" si="1"/>
        <v>BENIN</v>
      </c>
      <c r="C77" s="204">
        <v>4</v>
      </c>
      <c r="E77" s="206">
        <v>3</v>
      </c>
      <c r="F77" s="207" t="s">
        <v>667</v>
      </c>
      <c r="G77" s="206">
        <v>1</v>
      </c>
      <c r="H77" s="206">
        <v>0</v>
      </c>
      <c r="I77" s="206">
        <v>0</v>
      </c>
      <c r="J77" s="206">
        <v>0</v>
      </c>
      <c r="K77" s="206">
        <v>0</v>
      </c>
      <c r="L77" s="206">
        <v>0</v>
      </c>
      <c r="M77" s="206">
        <v>0</v>
      </c>
      <c r="N77" s="206">
        <v>0</v>
      </c>
      <c r="O77" s="206">
        <v>0</v>
      </c>
      <c r="P77" s="206">
        <v>0</v>
      </c>
      <c r="Q77" s="206">
        <v>0</v>
      </c>
      <c r="R77" s="206">
        <v>0</v>
      </c>
      <c r="S77" s="206">
        <v>0</v>
      </c>
      <c r="T77" s="206">
        <v>0</v>
      </c>
      <c r="U77" s="206">
        <v>0</v>
      </c>
      <c r="V77" s="206">
        <v>0</v>
      </c>
      <c r="W77" s="206">
        <v>0</v>
      </c>
      <c r="X77" s="206">
        <v>1</v>
      </c>
      <c r="Y77" s="206">
        <v>0</v>
      </c>
      <c r="Z77" s="206">
        <v>0</v>
      </c>
      <c r="AA77" s="206">
        <v>0</v>
      </c>
      <c r="AB77" s="206">
        <v>0</v>
      </c>
      <c r="AC77" s="206">
        <v>0</v>
      </c>
      <c r="AD77" s="206">
        <v>0</v>
      </c>
      <c r="AE77" s="206">
        <v>0</v>
      </c>
      <c r="AF77" s="206">
        <v>0</v>
      </c>
      <c r="AG77" s="206">
        <v>0</v>
      </c>
      <c r="AH77" s="206">
        <v>0</v>
      </c>
      <c r="AI77" s="206">
        <v>0</v>
      </c>
      <c r="AJ77" s="206">
        <v>0</v>
      </c>
      <c r="AK77" s="206">
        <v>0</v>
      </c>
      <c r="AL77" s="206">
        <v>0</v>
      </c>
      <c r="AM77" s="206">
        <v>0</v>
      </c>
      <c r="AN77" s="206">
        <v>0</v>
      </c>
      <c r="AO77" s="206">
        <v>0</v>
      </c>
      <c r="AP77" s="206">
        <v>0</v>
      </c>
      <c r="AQ77" s="206">
        <v>0</v>
      </c>
      <c r="AR77" s="206">
        <v>0</v>
      </c>
      <c r="AS77" s="206">
        <v>0</v>
      </c>
      <c r="AT77" s="206">
        <v>0</v>
      </c>
      <c r="AU77" s="206">
        <v>0</v>
      </c>
    </row>
    <row r="78" spans="1:47" x14ac:dyDescent="0.3">
      <c r="A78" s="204">
        <f t="shared" si="1"/>
        <v>4</v>
      </c>
      <c r="B78" s="204" t="str">
        <f t="shared" si="1"/>
        <v>BERMUDA</v>
      </c>
      <c r="C78" s="204">
        <v>4</v>
      </c>
      <c r="E78" s="206">
        <v>3</v>
      </c>
      <c r="F78" s="207" t="s">
        <v>612</v>
      </c>
      <c r="G78" s="206">
        <v>0</v>
      </c>
      <c r="H78" s="206">
        <v>0</v>
      </c>
      <c r="I78" s="206">
        <v>0</v>
      </c>
      <c r="J78" s="206">
        <v>0</v>
      </c>
      <c r="K78" s="206">
        <v>0</v>
      </c>
      <c r="L78" s="206">
        <v>0</v>
      </c>
      <c r="M78" s="206">
        <v>0</v>
      </c>
      <c r="N78" s="206">
        <v>0</v>
      </c>
      <c r="O78" s="206">
        <v>0</v>
      </c>
      <c r="P78" s="206">
        <v>0</v>
      </c>
      <c r="Q78" s="206">
        <v>0</v>
      </c>
      <c r="R78" s="206">
        <v>0</v>
      </c>
      <c r="S78" s="206">
        <v>0</v>
      </c>
      <c r="T78" s="206">
        <v>0</v>
      </c>
      <c r="U78" s="206">
        <v>0</v>
      </c>
      <c r="V78" s="206">
        <v>0</v>
      </c>
      <c r="W78" s="206">
        <v>0</v>
      </c>
      <c r="X78" s="206">
        <v>0</v>
      </c>
      <c r="Y78" s="206">
        <v>0</v>
      </c>
      <c r="Z78" s="206">
        <v>0</v>
      </c>
      <c r="AA78" s="206">
        <v>0</v>
      </c>
      <c r="AB78" s="206">
        <v>0</v>
      </c>
      <c r="AC78" s="206">
        <v>0</v>
      </c>
      <c r="AD78" s="206">
        <v>0</v>
      </c>
      <c r="AE78" s="206">
        <v>0</v>
      </c>
      <c r="AF78" s="206">
        <v>0</v>
      </c>
      <c r="AG78" s="206">
        <v>0</v>
      </c>
      <c r="AH78" s="206">
        <v>0</v>
      </c>
      <c r="AI78" s="206">
        <v>0</v>
      </c>
      <c r="AJ78" s="206">
        <v>0</v>
      </c>
      <c r="AK78" s="206">
        <v>0</v>
      </c>
      <c r="AL78" s="206">
        <v>0</v>
      </c>
      <c r="AM78" s="206">
        <v>0</v>
      </c>
      <c r="AN78" s="206">
        <v>0</v>
      </c>
      <c r="AO78" s="206">
        <v>0</v>
      </c>
      <c r="AP78" s="206">
        <v>0</v>
      </c>
      <c r="AQ78" s="206">
        <v>0</v>
      </c>
      <c r="AR78" s="206">
        <v>0</v>
      </c>
      <c r="AS78" s="206">
        <v>0</v>
      </c>
      <c r="AT78" s="206">
        <v>0</v>
      </c>
      <c r="AU78" s="206">
        <v>0</v>
      </c>
    </row>
    <row r="79" spans="1:47" x14ac:dyDescent="0.3">
      <c r="A79" s="204">
        <f t="shared" si="1"/>
        <v>4</v>
      </c>
      <c r="B79" s="204" t="str">
        <f t="shared" si="1"/>
        <v>BHUTAN</v>
      </c>
      <c r="C79" s="204">
        <v>4</v>
      </c>
      <c r="E79" s="206">
        <v>3</v>
      </c>
      <c r="F79" s="207" t="s">
        <v>575</v>
      </c>
      <c r="G79" s="206">
        <v>0</v>
      </c>
      <c r="H79" s="206">
        <v>0</v>
      </c>
      <c r="I79" s="206">
        <v>0</v>
      </c>
      <c r="J79" s="206">
        <v>0</v>
      </c>
      <c r="K79" s="206">
        <v>0</v>
      </c>
      <c r="L79" s="206">
        <v>0</v>
      </c>
      <c r="M79" s="206">
        <v>0</v>
      </c>
      <c r="N79" s="206">
        <v>0</v>
      </c>
      <c r="O79" s="206">
        <v>0</v>
      </c>
      <c r="P79" s="206">
        <v>0</v>
      </c>
      <c r="Q79" s="206">
        <v>0</v>
      </c>
      <c r="R79" s="206">
        <v>0</v>
      </c>
      <c r="S79" s="206">
        <v>0</v>
      </c>
      <c r="T79" s="206">
        <v>0</v>
      </c>
      <c r="U79" s="206">
        <v>0</v>
      </c>
      <c r="V79" s="206">
        <v>0</v>
      </c>
      <c r="W79" s="206">
        <v>0</v>
      </c>
      <c r="X79" s="206">
        <v>0</v>
      </c>
      <c r="Y79" s="206">
        <v>0</v>
      </c>
      <c r="Z79" s="206">
        <v>0</v>
      </c>
      <c r="AA79" s="206">
        <v>0</v>
      </c>
      <c r="AB79" s="206">
        <v>0</v>
      </c>
      <c r="AC79" s="206">
        <v>0</v>
      </c>
      <c r="AD79" s="206">
        <v>0</v>
      </c>
      <c r="AE79" s="206">
        <v>0</v>
      </c>
      <c r="AF79" s="206">
        <v>0</v>
      </c>
      <c r="AG79" s="206">
        <v>0</v>
      </c>
      <c r="AH79" s="206">
        <v>0</v>
      </c>
      <c r="AI79" s="206">
        <v>0</v>
      </c>
      <c r="AJ79" s="206">
        <v>0</v>
      </c>
      <c r="AK79" s="206">
        <v>0</v>
      </c>
      <c r="AL79" s="206">
        <v>0</v>
      </c>
      <c r="AM79" s="206">
        <v>0</v>
      </c>
      <c r="AN79" s="206">
        <v>0</v>
      </c>
      <c r="AO79" s="206">
        <v>0</v>
      </c>
      <c r="AP79" s="206">
        <v>0</v>
      </c>
      <c r="AQ79" s="206">
        <v>0</v>
      </c>
      <c r="AR79" s="206">
        <v>0</v>
      </c>
      <c r="AS79" s="206">
        <v>0</v>
      </c>
      <c r="AT79" s="206">
        <v>0</v>
      </c>
      <c r="AU79" s="206">
        <v>0</v>
      </c>
    </row>
    <row r="80" spans="1:47" x14ac:dyDescent="0.3">
      <c r="A80" s="204">
        <f t="shared" si="1"/>
        <v>4</v>
      </c>
      <c r="B80" s="204" t="str">
        <f t="shared" si="1"/>
        <v>BOLIVIA</v>
      </c>
      <c r="C80" s="204">
        <v>4</v>
      </c>
      <c r="E80" s="206">
        <v>3</v>
      </c>
      <c r="F80" s="207" t="s">
        <v>523</v>
      </c>
      <c r="G80" s="206">
        <v>6</v>
      </c>
      <c r="H80" s="206">
        <v>0</v>
      </c>
      <c r="I80" s="206">
        <v>0</v>
      </c>
      <c r="J80" s="206">
        <v>1</v>
      </c>
      <c r="K80" s="206">
        <v>0</v>
      </c>
      <c r="L80" s="206">
        <v>0</v>
      </c>
      <c r="M80" s="206">
        <v>0</v>
      </c>
      <c r="N80" s="206">
        <v>0</v>
      </c>
      <c r="O80" s="206">
        <v>0</v>
      </c>
      <c r="P80" s="206">
        <v>0</v>
      </c>
      <c r="Q80" s="206">
        <v>0</v>
      </c>
      <c r="R80" s="206">
        <v>0</v>
      </c>
      <c r="S80" s="206">
        <v>0</v>
      </c>
      <c r="T80" s="206">
        <v>0</v>
      </c>
      <c r="U80" s="206">
        <v>0</v>
      </c>
      <c r="V80" s="206">
        <v>0</v>
      </c>
      <c r="W80" s="206">
        <v>0</v>
      </c>
      <c r="X80" s="206">
        <v>3</v>
      </c>
      <c r="Y80" s="206">
        <v>0</v>
      </c>
      <c r="Z80" s="206">
        <v>0</v>
      </c>
      <c r="AA80" s="206">
        <v>0</v>
      </c>
      <c r="AB80" s="206">
        <v>0</v>
      </c>
      <c r="AC80" s="206">
        <v>0</v>
      </c>
      <c r="AD80" s="206">
        <v>0</v>
      </c>
      <c r="AE80" s="206">
        <v>0</v>
      </c>
      <c r="AF80" s="206">
        <v>0</v>
      </c>
      <c r="AG80" s="206">
        <v>0</v>
      </c>
      <c r="AH80" s="206">
        <v>0</v>
      </c>
      <c r="AI80" s="206">
        <v>0</v>
      </c>
      <c r="AJ80" s="206">
        <v>0</v>
      </c>
      <c r="AK80" s="206">
        <v>0</v>
      </c>
      <c r="AL80" s="206">
        <v>1</v>
      </c>
      <c r="AM80" s="206">
        <v>0</v>
      </c>
      <c r="AN80" s="206">
        <v>0</v>
      </c>
      <c r="AO80" s="206">
        <v>0</v>
      </c>
      <c r="AP80" s="206">
        <v>0</v>
      </c>
      <c r="AQ80" s="206">
        <v>0</v>
      </c>
      <c r="AR80" s="206">
        <v>1</v>
      </c>
      <c r="AS80" s="206">
        <v>0</v>
      </c>
      <c r="AT80" s="206">
        <v>0</v>
      </c>
      <c r="AU80" s="206">
        <v>0</v>
      </c>
    </row>
    <row r="81" spans="1:47" x14ac:dyDescent="0.3">
      <c r="A81" s="204">
        <f t="shared" si="1"/>
        <v>4</v>
      </c>
      <c r="B81" s="204" t="str">
        <f t="shared" si="1"/>
        <v>BONAIRE, SINT EUSTATIUS &amp; SABA</v>
      </c>
      <c r="C81" s="204">
        <v>4</v>
      </c>
      <c r="E81" s="206">
        <v>3</v>
      </c>
      <c r="F81" s="207" t="s">
        <v>668</v>
      </c>
      <c r="G81" s="206">
        <v>0</v>
      </c>
      <c r="H81" s="206">
        <v>0</v>
      </c>
      <c r="I81" s="206">
        <v>0</v>
      </c>
      <c r="J81" s="206">
        <v>0</v>
      </c>
      <c r="K81" s="206">
        <v>0</v>
      </c>
      <c r="L81" s="206">
        <v>0</v>
      </c>
      <c r="M81" s="206">
        <v>0</v>
      </c>
      <c r="N81" s="206">
        <v>0</v>
      </c>
      <c r="O81" s="206">
        <v>0</v>
      </c>
      <c r="P81" s="206">
        <v>0</v>
      </c>
      <c r="Q81" s="206">
        <v>0</v>
      </c>
      <c r="R81" s="206">
        <v>0</v>
      </c>
      <c r="S81" s="206">
        <v>0</v>
      </c>
      <c r="T81" s="206">
        <v>0</v>
      </c>
      <c r="U81" s="206">
        <v>0</v>
      </c>
      <c r="V81" s="206">
        <v>0</v>
      </c>
      <c r="W81" s="206">
        <v>0</v>
      </c>
      <c r="X81" s="206">
        <v>0</v>
      </c>
      <c r="Y81" s="206">
        <v>0</v>
      </c>
      <c r="Z81" s="206">
        <v>0</v>
      </c>
      <c r="AA81" s="206">
        <v>0</v>
      </c>
      <c r="AB81" s="206">
        <v>0</v>
      </c>
      <c r="AC81" s="206">
        <v>0</v>
      </c>
      <c r="AD81" s="206">
        <v>0</v>
      </c>
      <c r="AE81" s="206">
        <v>0</v>
      </c>
      <c r="AF81" s="206">
        <v>0</v>
      </c>
      <c r="AG81" s="206">
        <v>0</v>
      </c>
      <c r="AH81" s="206">
        <v>0</v>
      </c>
      <c r="AI81" s="206">
        <v>0</v>
      </c>
      <c r="AJ81" s="206">
        <v>0</v>
      </c>
      <c r="AK81" s="206">
        <v>0</v>
      </c>
      <c r="AL81" s="206">
        <v>0</v>
      </c>
      <c r="AM81" s="206">
        <v>0</v>
      </c>
      <c r="AN81" s="206">
        <v>0</v>
      </c>
      <c r="AO81" s="206">
        <v>0</v>
      </c>
      <c r="AP81" s="206">
        <v>0</v>
      </c>
      <c r="AQ81" s="206">
        <v>0</v>
      </c>
      <c r="AR81" s="206">
        <v>0</v>
      </c>
      <c r="AS81" s="206">
        <v>0</v>
      </c>
      <c r="AT81" s="206">
        <v>0</v>
      </c>
      <c r="AU81" s="206">
        <v>0</v>
      </c>
    </row>
    <row r="82" spans="1:47" x14ac:dyDescent="0.3">
      <c r="A82" s="204">
        <f t="shared" si="1"/>
        <v>4</v>
      </c>
      <c r="B82" s="204" t="str">
        <f t="shared" si="1"/>
        <v>BOSNIA AND HERZEGOVINA</v>
      </c>
      <c r="C82" s="204">
        <v>4</v>
      </c>
      <c r="E82" s="206">
        <v>3</v>
      </c>
      <c r="F82" s="207" t="s">
        <v>669</v>
      </c>
      <c r="G82" s="206">
        <v>1</v>
      </c>
      <c r="H82" s="206">
        <v>0</v>
      </c>
      <c r="I82" s="206">
        <v>0</v>
      </c>
      <c r="J82" s="206">
        <v>0</v>
      </c>
      <c r="K82" s="206">
        <v>0</v>
      </c>
      <c r="L82" s="206">
        <v>0</v>
      </c>
      <c r="M82" s="206">
        <v>0</v>
      </c>
      <c r="N82" s="206">
        <v>0</v>
      </c>
      <c r="O82" s="206">
        <v>0</v>
      </c>
      <c r="P82" s="206">
        <v>0</v>
      </c>
      <c r="Q82" s="206">
        <v>0</v>
      </c>
      <c r="R82" s="206">
        <v>0</v>
      </c>
      <c r="S82" s="206">
        <v>0</v>
      </c>
      <c r="T82" s="206">
        <v>0</v>
      </c>
      <c r="U82" s="206">
        <v>0</v>
      </c>
      <c r="V82" s="206">
        <v>0</v>
      </c>
      <c r="W82" s="206">
        <v>0</v>
      </c>
      <c r="X82" s="206">
        <v>1</v>
      </c>
      <c r="Y82" s="206">
        <v>0</v>
      </c>
      <c r="Z82" s="206">
        <v>0</v>
      </c>
      <c r="AA82" s="206">
        <v>0</v>
      </c>
      <c r="AB82" s="206">
        <v>0</v>
      </c>
      <c r="AC82" s="206">
        <v>0</v>
      </c>
      <c r="AD82" s="206">
        <v>0</v>
      </c>
      <c r="AE82" s="206">
        <v>0</v>
      </c>
      <c r="AF82" s="206">
        <v>0</v>
      </c>
      <c r="AG82" s="206">
        <v>0</v>
      </c>
      <c r="AH82" s="206">
        <v>0</v>
      </c>
      <c r="AI82" s="206">
        <v>0</v>
      </c>
      <c r="AJ82" s="206">
        <v>0</v>
      </c>
      <c r="AK82" s="206">
        <v>0</v>
      </c>
      <c r="AL82" s="206">
        <v>0</v>
      </c>
      <c r="AM82" s="206">
        <v>0</v>
      </c>
      <c r="AN82" s="206">
        <v>0</v>
      </c>
      <c r="AO82" s="206">
        <v>0</v>
      </c>
      <c r="AP82" s="206">
        <v>0</v>
      </c>
      <c r="AQ82" s="206">
        <v>0</v>
      </c>
      <c r="AR82" s="206">
        <v>0</v>
      </c>
      <c r="AS82" s="206">
        <v>0</v>
      </c>
      <c r="AT82" s="206">
        <v>0</v>
      </c>
      <c r="AU82" s="206">
        <v>0</v>
      </c>
    </row>
    <row r="83" spans="1:47" x14ac:dyDescent="0.3">
      <c r="A83" s="204">
        <f t="shared" si="1"/>
        <v>4</v>
      </c>
      <c r="B83" s="204" t="str">
        <f t="shared" si="1"/>
        <v>BOTSWANA</v>
      </c>
      <c r="C83" s="204">
        <v>4</v>
      </c>
      <c r="E83" s="206">
        <v>3</v>
      </c>
      <c r="F83" s="207" t="s">
        <v>539</v>
      </c>
      <c r="G83" s="206">
        <v>0</v>
      </c>
      <c r="H83" s="206">
        <v>0</v>
      </c>
      <c r="I83" s="206">
        <v>0</v>
      </c>
      <c r="J83" s="206">
        <v>0</v>
      </c>
      <c r="K83" s="206">
        <v>0</v>
      </c>
      <c r="L83" s="206">
        <v>0</v>
      </c>
      <c r="M83" s="206">
        <v>0</v>
      </c>
      <c r="N83" s="206">
        <v>0</v>
      </c>
      <c r="O83" s="206">
        <v>0</v>
      </c>
      <c r="P83" s="206">
        <v>0</v>
      </c>
      <c r="Q83" s="206">
        <v>0</v>
      </c>
      <c r="R83" s="206">
        <v>0</v>
      </c>
      <c r="S83" s="206">
        <v>0</v>
      </c>
      <c r="T83" s="206">
        <v>0</v>
      </c>
      <c r="U83" s="206">
        <v>0</v>
      </c>
      <c r="V83" s="206">
        <v>0</v>
      </c>
      <c r="W83" s="206">
        <v>0</v>
      </c>
      <c r="X83" s="206">
        <v>0</v>
      </c>
      <c r="Y83" s="206">
        <v>0</v>
      </c>
      <c r="Z83" s="206">
        <v>0</v>
      </c>
      <c r="AA83" s="206">
        <v>0</v>
      </c>
      <c r="AB83" s="206">
        <v>0</v>
      </c>
      <c r="AC83" s="206">
        <v>0</v>
      </c>
      <c r="AD83" s="206">
        <v>0</v>
      </c>
      <c r="AE83" s="206">
        <v>0</v>
      </c>
      <c r="AF83" s="206">
        <v>0</v>
      </c>
      <c r="AG83" s="206">
        <v>0</v>
      </c>
      <c r="AH83" s="206">
        <v>0</v>
      </c>
      <c r="AI83" s="206">
        <v>0</v>
      </c>
      <c r="AJ83" s="206">
        <v>0</v>
      </c>
      <c r="AK83" s="206">
        <v>0</v>
      </c>
      <c r="AL83" s="206">
        <v>0</v>
      </c>
      <c r="AM83" s="206">
        <v>0</v>
      </c>
      <c r="AN83" s="206">
        <v>0</v>
      </c>
      <c r="AO83" s="206">
        <v>0</v>
      </c>
      <c r="AP83" s="206">
        <v>0</v>
      </c>
      <c r="AQ83" s="206">
        <v>0</v>
      </c>
      <c r="AR83" s="206">
        <v>0</v>
      </c>
      <c r="AS83" s="206">
        <v>0</v>
      </c>
      <c r="AT83" s="206">
        <v>0</v>
      </c>
      <c r="AU83" s="206">
        <v>0</v>
      </c>
    </row>
    <row r="84" spans="1:47" x14ac:dyDescent="0.3">
      <c r="A84" s="204">
        <f t="shared" si="1"/>
        <v>4</v>
      </c>
      <c r="B84" s="204" t="str">
        <f t="shared" si="1"/>
        <v>BOUVET ISLAND</v>
      </c>
      <c r="C84" s="204">
        <v>4</v>
      </c>
      <c r="E84" s="206">
        <v>3</v>
      </c>
      <c r="F84" s="207" t="s">
        <v>670</v>
      </c>
      <c r="G84" s="206">
        <v>0</v>
      </c>
      <c r="H84" s="206">
        <v>0</v>
      </c>
      <c r="I84" s="206">
        <v>0</v>
      </c>
      <c r="J84" s="206">
        <v>0</v>
      </c>
      <c r="K84" s="206">
        <v>0</v>
      </c>
      <c r="L84" s="206">
        <v>0</v>
      </c>
      <c r="M84" s="206">
        <v>0</v>
      </c>
      <c r="N84" s="206">
        <v>0</v>
      </c>
      <c r="O84" s="206">
        <v>0</v>
      </c>
      <c r="P84" s="206">
        <v>0</v>
      </c>
      <c r="Q84" s="206">
        <v>0</v>
      </c>
      <c r="R84" s="206">
        <v>0</v>
      </c>
      <c r="S84" s="206">
        <v>0</v>
      </c>
      <c r="T84" s="206">
        <v>0</v>
      </c>
      <c r="U84" s="206">
        <v>0</v>
      </c>
      <c r="V84" s="206">
        <v>0</v>
      </c>
      <c r="W84" s="206">
        <v>0</v>
      </c>
      <c r="X84" s="206">
        <v>0</v>
      </c>
      <c r="Y84" s="206">
        <v>0</v>
      </c>
      <c r="Z84" s="206">
        <v>0</v>
      </c>
      <c r="AA84" s="206">
        <v>0</v>
      </c>
      <c r="AB84" s="206">
        <v>0</v>
      </c>
      <c r="AC84" s="206">
        <v>0</v>
      </c>
      <c r="AD84" s="206">
        <v>0</v>
      </c>
      <c r="AE84" s="206">
        <v>0</v>
      </c>
      <c r="AF84" s="206">
        <v>0</v>
      </c>
      <c r="AG84" s="206">
        <v>0</v>
      </c>
      <c r="AH84" s="206">
        <v>0</v>
      </c>
      <c r="AI84" s="206">
        <v>0</v>
      </c>
      <c r="AJ84" s="206">
        <v>0</v>
      </c>
      <c r="AK84" s="206">
        <v>0</v>
      </c>
      <c r="AL84" s="206">
        <v>0</v>
      </c>
      <c r="AM84" s="206">
        <v>0</v>
      </c>
      <c r="AN84" s="206">
        <v>0</v>
      </c>
      <c r="AO84" s="206">
        <v>0</v>
      </c>
      <c r="AP84" s="206">
        <v>0</v>
      </c>
      <c r="AQ84" s="206">
        <v>0</v>
      </c>
      <c r="AR84" s="206">
        <v>0</v>
      </c>
      <c r="AS84" s="206">
        <v>0</v>
      </c>
      <c r="AT84" s="206">
        <v>0</v>
      </c>
      <c r="AU84" s="206">
        <v>0</v>
      </c>
    </row>
    <row r="85" spans="1:47" x14ac:dyDescent="0.3">
      <c r="A85" s="204">
        <f t="shared" si="1"/>
        <v>4</v>
      </c>
      <c r="B85" s="204" t="str">
        <f t="shared" si="1"/>
        <v>BRAZIL</v>
      </c>
      <c r="C85" s="204">
        <v>4</v>
      </c>
      <c r="E85" s="206">
        <v>3</v>
      </c>
      <c r="F85" s="207" t="s">
        <v>324</v>
      </c>
      <c r="G85" s="206">
        <v>34</v>
      </c>
      <c r="H85" s="206">
        <v>0</v>
      </c>
      <c r="I85" s="206">
        <v>0</v>
      </c>
      <c r="J85" s="206">
        <v>0</v>
      </c>
      <c r="K85" s="206">
        <v>0</v>
      </c>
      <c r="L85" s="206">
        <v>0</v>
      </c>
      <c r="M85" s="206">
        <v>4</v>
      </c>
      <c r="N85" s="206">
        <v>0</v>
      </c>
      <c r="O85" s="206">
        <v>0</v>
      </c>
      <c r="P85" s="206">
        <v>0</v>
      </c>
      <c r="Q85" s="206">
        <v>0</v>
      </c>
      <c r="R85" s="206">
        <v>0</v>
      </c>
      <c r="S85" s="206">
        <v>0</v>
      </c>
      <c r="T85" s="206">
        <v>0</v>
      </c>
      <c r="U85" s="206">
        <v>0</v>
      </c>
      <c r="V85" s="206">
        <v>0</v>
      </c>
      <c r="W85" s="206">
        <v>0</v>
      </c>
      <c r="X85" s="206">
        <v>18</v>
      </c>
      <c r="Y85" s="206">
        <v>0</v>
      </c>
      <c r="Z85" s="206">
        <v>0</v>
      </c>
      <c r="AA85" s="206">
        <v>0</v>
      </c>
      <c r="AB85" s="206">
        <v>0</v>
      </c>
      <c r="AC85" s="206">
        <v>0</v>
      </c>
      <c r="AD85" s="206">
        <v>0</v>
      </c>
      <c r="AE85" s="206">
        <v>0</v>
      </c>
      <c r="AF85" s="206">
        <v>0</v>
      </c>
      <c r="AG85" s="206">
        <v>0</v>
      </c>
      <c r="AH85" s="206">
        <v>1</v>
      </c>
      <c r="AI85" s="206">
        <v>0</v>
      </c>
      <c r="AJ85" s="206">
        <v>0</v>
      </c>
      <c r="AK85" s="206">
        <v>0</v>
      </c>
      <c r="AL85" s="206">
        <v>9</v>
      </c>
      <c r="AM85" s="206">
        <v>0</v>
      </c>
      <c r="AN85" s="206">
        <v>0</v>
      </c>
      <c r="AO85" s="206">
        <v>0</v>
      </c>
      <c r="AP85" s="206">
        <v>0</v>
      </c>
      <c r="AQ85" s="206">
        <v>0</v>
      </c>
      <c r="AR85" s="206">
        <v>0</v>
      </c>
      <c r="AS85" s="206">
        <v>0</v>
      </c>
      <c r="AT85" s="206">
        <v>0</v>
      </c>
      <c r="AU85" s="206">
        <v>2</v>
      </c>
    </row>
    <row r="86" spans="1:47" x14ac:dyDescent="0.3">
      <c r="A86" s="204">
        <f t="shared" si="1"/>
        <v>4</v>
      </c>
      <c r="B86" s="204" t="str">
        <f t="shared" si="1"/>
        <v>BRITISH INDIAN OCEAN TERRITORY</v>
      </c>
      <c r="C86" s="204">
        <v>4</v>
      </c>
      <c r="E86" s="206">
        <v>3</v>
      </c>
      <c r="F86" s="207" t="s">
        <v>671</v>
      </c>
      <c r="G86" s="206">
        <v>0</v>
      </c>
      <c r="H86" s="206">
        <v>0</v>
      </c>
      <c r="I86" s="206">
        <v>0</v>
      </c>
      <c r="J86" s="206">
        <v>0</v>
      </c>
      <c r="K86" s="206">
        <v>0</v>
      </c>
      <c r="L86" s="206">
        <v>0</v>
      </c>
      <c r="M86" s="206">
        <v>0</v>
      </c>
      <c r="N86" s="206">
        <v>0</v>
      </c>
      <c r="O86" s="206">
        <v>0</v>
      </c>
      <c r="P86" s="206">
        <v>0</v>
      </c>
      <c r="Q86" s="206">
        <v>0</v>
      </c>
      <c r="R86" s="206">
        <v>0</v>
      </c>
      <c r="S86" s="206">
        <v>0</v>
      </c>
      <c r="T86" s="206">
        <v>0</v>
      </c>
      <c r="U86" s="206">
        <v>0</v>
      </c>
      <c r="V86" s="206">
        <v>0</v>
      </c>
      <c r="W86" s="206">
        <v>0</v>
      </c>
      <c r="X86" s="206">
        <v>0</v>
      </c>
      <c r="Y86" s="206">
        <v>0</v>
      </c>
      <c r="Z86" s="206">
        <v>0</v>
      </c>
      <c r="AA86" s="206">
        <v>0</v>
      </c>
      <c r="AB86" s="206">
        <v>0</v>
      </c>
      <c r="AC86" s="206">
        <v>0</v>
      </c>
      <c r="AD86" s="206">
        <v>0</v>
      </c>
      <c r="AE86" s="206">
        <v>0</v>
      </c>
      <c r="AF86" s="206">
        <v>0</v>
      </c>
      <c r="AG86" s="206">
        <v>0</v>
      </c>
      <c r="AH86" s="206">
        <v>0</v>
      </c>
      <c r="AI86" s="206">
        <v>0</v>
      </c>
      <c r="AJ86" s="206">
        <v>0</v>
      </c>
      <c r="AK86" s="206">
        <v>0</v>
      </c>
      <c r="AL86" s="206">
        <v>0</v>
      </c>
      <c r="AM86" s="206">
        <v>0</v>
      </c>
      <c r="AN86" s="206">
        <v>0</v>
      </c>
      <c r="AO86" s="206">
        <v>0</v>
      </c>
      <c r="AP86" s="206">
        <v>0</v>
      </c>
      <c r="AQ86" s="206">
        <v>0</v>
      </c>
      <c r="AR86" s="206">
        <v>0</v>
      </c>
      <c r="AS86" s="206">
        <v>0</v>
      </c>
      <c r="AT86" s="206">
        <v>0</v>
      </c>
      <c r="AU86" s="206">
        <v>0</v>
      </c>
    </row>
    <row r="87" spans="1:47" x14ac:dyDescent="0.3">
      <c r="A87" s="204">
        <f t="shared" si="1"/>
        <v>4</v>
      </c>
      <c r="B87" s="204" t="str">
        <f t="shared" si="1"/>
        <v>BRUNEI DARUSSALAM</v>
      </c>
      <c r="C87" s="204">
        <v>4</v>
      </c>
      <c r="E87" s="206">
        <v>3</v>
      </c>
      <c r="F87" s="207" t="s">
        <v>672</v>
      </c>
      <c r="G87" s="206">
        <v>0</v>
      </c>
      <c r="H87" s="206">
        <v>0</v>
      </c>
      <c r="I87" s="206">
        <v>0</v>
      </c>
      <c r="J87" s="206">
        <v>0</v>
      </c>
      <c r="K87" s="206">
        <v>0</v>
      </c>
      <c r="L87" s="206">
        <v>0</v>
      </c>
      <c r="M87" s="206">
        <v>0</v>
      </c>
      <c r="N87" s="206">
        <v>0</v>
      </c>
      <c r="O87" s="206">
        <v>0</v>
      </c>
      <c r="P87" s="206">
        <v>0</v>
      </c>
      <c r="Q87" s="206">
        <v>0</v>
      </c>
      <c r="R87" s="206">
        <v>0</v>
      </c>
      <c r="S87" s="206">
        <v>0</v>
      </c>
      <c r="T87" s="206">
        <v>0</v>
      </c>
      <c r="U87" s="206">
        <v>0</v>
      </c>
      <c r="V87" s="206">
        <v>0</v>
      </c>
      <c r="W87" s="206">
        <v>0</v>
      </c>
      <c r="X87" s="206">
        <v>0</v>
      </c>
      <c r="Y87" s="206">
        <v>0</v>
      </c>
      <c r="Z87" s="206">
        <v>0</v>
      </c>
      <c r="AA87" s="206">
        <v>0</v>
      </c>
      <c r="AB87" s="206">
        <v>0</v>
      </c>
      <c r="AC87" s="206">
        <v>0</v>
      </c>
      <c r="AD87" s="206">
        <v>0</v>
      </c>
      <c r="AE87" s="206">
        <v>0</v>
      </c>
      <c r="AF87" s="206">
        <v>0</v>
      </c>
      <c r="AG87" s="206">
        <v>0</v>
      </c>
      <c r="AH87" s="206">
        <v>0</v>
      </c>
      <c r="AI87" s="206">
        <v>0</v>
      </c>
      <c r="AJ87" s="206">
        <v>0</v>
      </c>
      <c r="AK87" s="206">
        <v>0</v>
      </c>
      <c r="AL87" s="206">
        <v>0</v>
      </c>
      <c r="AM87" s="206">
        <v>0</v>
      </c>
      <c r="AN87" s="206">
        <v>0</v>
      </c>
      <c r="AO87" s="206">
        <v>0</v>
      </c>
      <c r="AP87" s="206">
        <v>0</v>
      </c>
      <c r="AQ87" s="206">
        <v>0</v>
      </c>
      <c r="AR87" s="206">
        <v>0</v>
      </c>
      <c r="AS87" s="206">
        <v>0</v>
      </c>
      <c r="AT87" s="206">
        <v>0</v>
      </c>
      <c r="AU87" s="206">
        <v>0</v>
      </c>
    </row>
    <row r="88" spans="1:47" x14ac:dyDescent="0.3">
      <c r="A88" s="204">
        <f t="shared" si="1"/>
        <v>4</v>
      </c>
      <c r="B88" s="204" t="str">
        <f t="shared" si="1"/>
        <v>BULGARIA</v>
      </c>
      <c r="C88" s="204">
        <v>4</v>
      </c>
      <c r="E88" s="206">
        <v>3</v>
      </c>
      <c r="F88" s="207" t="s">
        <v>599</v>
      </c>
      <c r="G88" s="206">
        <v>1</v>
      </c>
      <c r="H88" s="206">
        <v>0</v>
      </c>
      <c r="I88" s="206">
        <v>0</v>
      </c>
      <c r="J88" s="206">
        <v>0</v>
      </c>
      <c r="K88" s="206">
        <v>0</v>
      </c>
      <c r="L88" s="206">
        <v>0</v>
      </c>
      <c r="M88" s="206">
        <v>0</v>
      </c>
      <c r="N88" s="206">
        <v>0</v>
      </c>
      <c r="O88" s="206">
        <v>0</v>
      </c>
      <c r="P88" s="206">
        <v>0</v>
      </c>
      <c r="Q88" s="206">
        <v>0</v>
      </c>
      <c r="R88" s="206">
        <v>0</v>
      </c>
      <c r="S88" s="206">
        <v>0</v>
      </c>
      <c r="T88" s="206">
        <v>0</v>
      </c>
      <c r="U88" s="206">
        <v>0</v>
      </c>
      <c r="V88" s="206">
        <v>0</v>
      </c>
      <c r="W88" s="206">
        <v>0</v>
      </c>
      <c r="X88" s="206">
        <v>0</v>
      </c>
      <c r="Y88" s="206">
        <v>0</v>
      </c>
      <c r="Z88" s="206">
        <v>0</v>
      </c>
      <c r="AA88" s="206">
        <v>0</v>
      </c>
      <c r="AB88" s="206">
        <v>0</v>
      </c>
      <c r="AC88" s="206">
        <v>0</v>
      </c>
      <c r="AD88" s="206">
        <v>0</v>
      </c>
      <c r="AE88" s="206">
        <v>0</v>
      </c>
      <c r="AF88" s="206">
        <v>0</v>
      </c>
      <c r="AG88" s="206">
        <v>0</v>
      </c>
      <c r="AH88" s="206">
        <v>1</v>
      </c>
      <c r="AI88" s="206">
        <v>0</v>
      </c>
      <c r="AJ88" s="206">
        <v>0</v>
      </c>
      <c r="AK88" s="206">
        <v>0</v>
      </c>
      <c r="AL88" s="206">
        <v>0</v>
      </c>
      <c r="AM88" s="206">
        <v>0</v>
      </c>
      <c r="AN88" s="206">
        <v>0</v>
      </c>
      <c r="AO88" s="206">
        <v>0</v>
      </c>
      <c r="AP88" s="206">
        <v>0</v>
      </c>
      <c r="AQ88" s="206">
        <v>0</v>
      </c>
      <c r="AR88" s="206">
        <v>0</v>
      </c>
      <c r="AS88" s="206">
        <v>0</v>
      </c>
      <c r="AT88" s="206">
        <v>0</v>
      </c>
      <c r="AU88" s="206">
        <v>0</v>
      </c>
    </row>
    <row r="89" spans="1:47" x14ac:dyDescent="0.3">
      <c r="A89" s="204">
        <f t="shared" si="1"/>
        <v>4</v>
      </c>
      <c r="B89" s="204" t="str">
        <f t="shared" si="1"/>
        <v>BURKINA FASO</v>
      </c>
      <c r="C89" s="204">
        <v>4</v>
      </c>
      <c r="E89" s="206">
        <v>3</v>
      </c>
      <c r="F89" s="207" t="s">
        <v>673</v>
      </c>
      <c r="G89" s="206">
        <v>0</v>
      </c>
      <c r="H89" s="206">
        <v>0</v>
      </c>
      <c r="I89" s="206">
        <v>0</v>
      </c>
      <c r="J89" s="206">
        <v>0</v>
      </c>
      <c r="K89" s="206">
        <v>0</v>
      </c>
      <c r="L89" s="206">
        <v>0</v>
      </c>
      <c r="M89" s="206">
        <v>0</v>
      </c>
      <c r="N89" s="206">
        <v>0</v>
      </c>
      <c r="O89" s="206">
        <v>0</v>
      </c>
      <c r="P89" s="206">
        <v>0</v>
      </c>
      <c r="Q89" s="206">
        <v>0</v>
      </c>
      <c r="R89" s="206">
        <v>0</v>
      </c>
      <c r="S89" s="206">
        <v>0</v>
      </c>
      <c r="T89" s="206">
        <v>0</v>
      </c>
      <c r="U89" s="206">
        <v>0</v>
      </c>
      <c r="V89" s="206">
        <v>0</v>
      </c>
      <c r="W89" s="206">
        <v>0</v>
      </c>
      <c r="X89" s="206">
        <v>0</v>
      </c>
      <c r="Y89" s="206">
        <v>0</v>
      </c>
      <c r="Z89" s="206">
        <v>0</v>
      </c>
      <c r="AA89" s="206">
        <v>0</v>
      </c>
      <c r="AB89" s="206">
        <v>0</v>
      </c>
      <c r="AC89" s="206">
        <v>0</v>
      </c>
      <c r="AD89" s="206">
        <v>0</v>
      </c>
      <c r="AE89" s="206">
        <v>0</v>
      </c>
      <c r="AF89" s="206">
        <v>0</v>
      </c>
      <c r="AG89" s="206">
        <v>0</v>
      </c>
      <c r="AH89" s="206">
        <v>0</v>
      </c>
      <c r="AI89" s="206">
        <v>0</v>
      </c>
      <c r="AJ89" s="206">
        <v>0</v>
      </c>
      <c r="AK89" s="206">
        <v>0</v>
      </c>
      <c r="AL89" s="206">
        <v>0</v>
      </c>
      <c r="AM89" s="206">
        <v>0</v>
      </c>
      <c r="AN89" s="206">
        <v>0</v>
      </c>
      <c r="AO89" s="206">
        <v>0</v>
      </c>
      <c r="AP89" s="206">
        <v>0</v>
      </c>
      <c r="AQ89" s="206">
        <v>0</v>
      </c>
      <c r="AR89" s="206">
        <v>0</v>
      </c>
      <c r="AS89" s="206">
        <v>0</v>
      </c>
      <c r="AT89" s="206">
        <v>0</v>
      </c>
      <c r="AU89" s="206">
        <v>0</v>
      </c>
    </row>
    <row r="90" spans="1:47" x14ac:dyDescent="0.3">
      <c r="A90" s="204">
        <f t="shared" si="1"/>
        <v>4</v>
      </c>
      <c r="B90" s="204" t="str">
        <f t="shared" si="1"/>
        <v>BURUNDI</v>
      </c>
      <c r="C90" s="204">
        <v>4</v>
      </c>
      <c r="E90" s="206">
        <v>3</v>
      </c>
      <c r="F90" s="207" t="s">
        <v>540</v>
      </c>
      <c r="G90" s="206">
        <v>0</v>
      </c>
      <c r="H90" s="206">
        <v>0</v>
      </c>
      <c r="I90" s="206">
        <v>0</v>
      </c>
      <c r="J90" s="206">
        <v>0</v>
      </c>
      <c r="K90" s="206">
        <v>0</v>
      </c>
      <c r="L90" s="206">
        <v>0</v>
      </c>
      <c r="M90" s="206">
        <v>0</v>
      </c>
      <c r="N90" s="206">
        <v>0</v>
      </c>
      <c r="O90" s="206">
        <v>0</v>
      </c>
      <c r="P90" s="206">
        <v>0</v>
      </c>
      <c r="Q90" s="206">
        <v>0</v>
      </c>
      <c r="R90" s="206">
        <v>0</v>
      </c>
      <c r="S90" s="206">
        <v>0</v>
      </c>
      <c r="T90" s="206">
        <v>0</v>
      </c>
      <c r="U90" s="206">
        <v>0</v>
      </c>
      <c r="V90" s="206">
        <v>0</v>
      </c>
      <c r="W90" s="206">
        <v>0</v>
      </c>
      <c r="X90" s="206">
        <v>0</v>
      </c>
      <c r="Y90" s="206">
        <v>0</v>
      </c>
      <c r="Z90" s="206">
        <v>0</v>
      </c>
      <c r="AA90" s="206">
        <v>0</v>
      </c>
      <c r="AB90" s="206">
        <v>0</v>
      </c>
      <c r="AC90" s="206">
        <v>0</v>
      </c>
      <c r="AD90" s="206">
        <v>0</v>
      </c>
      <c r="AE90" s="206">
        <v>0</v>
      </c>
      <c r="AF90" s="206">
        <v>0</v>
      </c>
      <c r="AG90" s="206">
        <v>0</v>
      </c>
      <c r="AH90" s="206">
        <v>0</v>
      </c>
      <c r="AI90" s="206">
        <v>0</v>
      </c>
      <c r="AJ90" s="206">
        <v>0</v>
      </c>
      <c r="AK90" s="206">
        <v>0</v>
      </c>
      <c r="AL90" s="206">
        <v>0</v>
      </c>
      <c r="AM90" s="206">
        <v>0</v>
      </c>
      <c r="AN90" s="206">
        <v>0</v>
      </c>
      <c r="AO90" s="206">
        <v>0</v>
      </c>
      <c r="AP90" s="206">
        <v>0</v>
      </c>
      <c r="AQ90" s="206">
        <v>0</v>
      </c>
      <c r="AR90" s="206">
        <v>0</v>
      </c>
      <c r="AS90" s="206">
        <v>0</v>
      </c>
      <c r="AT90" s="206">
        <v>0</v>
      </c>
      <c r="AU90" s="206">
        <v>0</v>
      </c>
    </row>
    <row r="91" spans="1:47" x14ac:dyDescent="0.3">
      <c r="A91" s="204">
        <f t="shared" si="1"/>
        <v>4</v>
      </c>
      <c r="B91" s="204" t="str">
        <f t="shared" si="1"/>
        <v>CAMBODIA</v>
      </c>
      <c r="C91" s="204">
        <v>4</v>
      </c>
      <c r="E91" s="206">
        <v>3</v>
      </c>
      <c r="F91" s="207" t="s">
        <v>578</v>
      </c>
      <c r="G91" s="206">
        <v>0</v>
      </c>
      <c r="H91" s="206">
        <v>0</v>
      </c>
      <c r="I91" s="206">
        <v>0</v>
      </c>
      <c r="J91" s="206">
        <v>0</v>
      </c>
      <c r="K91" s="206">
        <v>0</v>
      </c>
      <c r="L91" s="206">
        <v>0</v>
      </c>
      <c r="M91" s="206">
        <v>0</v>
      </c>
      <c r="N91" s="206">
        <v>0</v>
      </c>
      <c r="O91" s="206">
        <v>0</v>
      </c>
      <c r="P91" s="206">
        <v>0</v>
      </c>
      <c r="Q91" s="206">
        <v>0</v>
      </c>
      <c r="R91" s="206">
        <v>0</v>
      </c>
      <c r="S91" s="206">
        <v>0</v>
      </c>
      <c r="T91" s="206">
        <v>0</v>
      </c>
      <c r="U91" s="206">
        <v>0</v>
      </c>
      <c r="V91" s="206">
        <v>0</v>
      </c>
      <c r="W91" s="206">
        <v>0</v>
      </c>
      <c r="X91" s="206">
        <v>0</v>
      </c>
      <c r="Y91" s="206">
        <v>0</v>
      </c>
      <c r="Z91" s="206">
        <v>0</v>
      </c>
      <c r="AA91" s="206">
        <v>0</v>
      </c>
      <c r="AB91" s="206">
        <v>0</v>
      </c>
      <c r="AC91" s="206">
        <v>0</v>
      </c>
      <c r="AD91" s="206">
        <v>0</v>
      </c>
      <c r="AE91" s="206">
        <v>0</v>
      </c>
      <c r="AF91" s="206">
        <v>0</v>
      </c>
      <c r="AG91" s="206">
        <v>0</v>
      </c>
      <c r="AH91" s="206">
        <v>0</v>
      </c>
      <c r="AI91" s="206">
        <v>0</v>
      </c>
      <c r="AJ91" s="206">
        <v>0</v>
      </c>
      <c r="AK91" s="206">
        <v>0</v>
      </c>
      <c r="AL91" s="206">
        <v>0</v>
      </c>
      <c r="AM91" s="206">
        <v>0</v>
      </c>
      <c r="AN91" s="206">
        <v>0</v>
      </c>
      <c r="AO91" s="206">
        <v>0</v>
      </c>
      <c r="AP91" s="206">
        <v>0</v>
      </c>
      <c r="AQ91" s="206">
        <v>0</v>
      </c>
      <c r="AR91" s="206">
        <v>0</v>
      </c>
      <c r="AS91" s="206">
        <v>0</v>
      </c>
      <c r="AT91" s="206">
        <v>0</v>
      </c>
      <c r="AU91" s="206">
        <v>0</v>
      </c>
    </row>
    <row r="92" spans="1:47" x14ac:dyDescent="0.3">
      <c r="A92" s="204">
        <f t="shared" si="1"/>
        <v>4</v>
      </c>
      <c r="B92" s="204" t="str">
        <f t="shared" si="1"/>
        <v>CAMEROON</v>
      </c>
      <c r="C92" s="204">
        <v>4</v>
      </c>
      <c r="E92" s="206">
        <v>3</v>
      </c>
      <c r="F92" s="207" t="s">
        <v>674</v>
      </c>
      <c r="G92" s="206">
        <v>0</v>
      </c>
      <c r="H92" s="206">
        <v>0</v>
      </c>
      <c r="I92" s="206">
        <v>0</v>
      </c>
      <c r="J92" s="206">
        <v>0</v>
      </c>
      <c r="K92" s="206">
        <v>0</v>
      </c>
      <c r="L92" s="206">
        <v>0</v>
      </c>
      <c r="M92" s="206">
        <v>0</v>
      </c>
      <c r="N92" s="206">
        <v>0</v>
      </c>
      <c r="O92" s="206">
        <v>0</v>
      </c>
      <c r="P92" s="206">
        <v>0</v>
      </c>
      <c r="Q92" s="206">
        <v>0</v>
      </c>
      <c r="R92" s="206">
        <v>0</v>
      </c>
      <c r="S92" s="206">
        <v>0</v>
      </c>
      <c r="T92" s="206">
        <v>0</v>
      </c>
      <c r="U92" s="206">
        <v>0</v>
      </c>
      <c r="V92" s="206">
        <v>0</v>
      </c>
      <c r="W92" s="206">
        <v>0</v>
      </c>
      <c r="X92" s="206">
        <v>0</v>
      </c>
      <c r="Y92" s="206">
        <v>0</v>
      </c>
      <c r="Z92" s="206">
        <v>0</v>
      </c>
      <c r="AA92" s="206">
        <v>0</v>
      </c>
      <c r="AB92" s="206">
        <v>0</v>
      </c>
      <c r="AC92" s="206">
        <v>0</v>
      </c>
      <c r="AD92" s="206">
        <v>0</v>
      </c>
      <c r="AE92" s="206">
        <v>0</v>
      </c>
      <c r="AF92" s="206">
        <v>0</v>
      </c>
      <c r="AG92" s="206">
        <v>0</v>
      </c>
      <c r="AH92" s="206">
        <v>0</v>
      </c>
      <c r="AI92" s="206">
        <v>0</v>
      </c>
      <c r="AJ92" s="206">
        <v>0</v>
      </c>
      <c r="AK92" s="206">
        <v>0</v>
      </c>
      <c r="AL92" s="206">
        <v>0</v>
      </c>
      <c r="AM92" s="206">
        <v>0</v>
      </c>
      <c r="AN92" s="206">
        <v>0</v>
      </c>
      <c r="AO92" s="206">
        <v>0</v>
      </c>
      <c r="AP92" s="206">
        <v>0</v>
      </c>
      <c r="AQ92" s="206">
        <v>0</v>
      </c>
      <c r="AR92" s="206">
        <v>0</v>
      </c>
      <c r="AS92" s="206">
        <v>0</v>
      </c>
      <c r="AT92" s="206">
        <v>0</v>
      </c>
      <c r="AU92" s="206">
        <v>0</v>
      </c>
    </row>
    <row r="93" spans="1:47" x14ac:dyDescent="0.3">
      <c r="A93" s="204">
        <f t="shared" si="1"/>
        <v>4</v>
      </c>
      <c r="B93" s="204" t="str">
        <f t="shared" si="1"/>
        <v>CANADA</v>
      </c>
      <c r="C93" s="204">
        <v>4</v>
      </c>
      <c r="E93" s="206">
        <v>3</v>
      </c>
      <c r="F93" s="207" t="s">
        <v>470</v>
      </c>
      <c r="G93" s="206">
        <v>140</v>
      </c>
      <c r="H93" s="206">
        <v>0</v>
      </c>
      <c r="I93" s="206">
        <v>0</v>
      </c>
      <c r="J93" s="206">
        <v>0</v>
      </c>
      <c r="K93" s="206">
        <v>0</v>
      </c>
      <c r="L93" s="206">
        <v>1</v>
      </c>
      <c r="M93" s="206">
        <v>1</v>
      </c>
      <c r="N93" s="206">
        <v>0</v>
      </c>
      <c r="O93" s="206">
        <v>0</v>
      </c>
      <c r="P93" s="206">
        <v>2</v>
      </c>
      <c r="Q93" s="206">
        <v>0</v>
      </c>
      <c r="R93" s="206">
        <v>0</v>
      </c>
      <c r="S93" s="206">
        <v>0</v>
      </c>
      <c r="T93" s="206">
        <v>1</v>
      </c>
      <c r="U93" s="206">
        <v>0</v>
      </c>
      <c r="V93" s="206">
        <v>1</v>
      </c>
      <c r="W93" s="206">
        <v>0</v>
      </c>
      <c r="X93" s="206">
        <v>81</v>
      </c>
      <c r="Y93" s="206">
        <v>0</v>
      </c>
      <c r="Z93" s="206">
        <v>0</v>
      </c>
      <c r="AA93" s="206">
        <v>0</v>
      </c>
      <c r="AB93" s="206">
        <v>0</v>
      </c>
      <c r="AC93" s="206">
        <v>0</v>
      </c>
      <c r="AD93" s="206">
        <v>1</v>
      </c>
      <c r="AE93" s="206">
        <v>0</v>
      </c>
      <c r="AF93" s="206">
        <v>0</v>
      </c>
      <c r="AG93" s="206">
        <v>1</v>
      </c>
      <c r="AH93" s="206">
        <v>3</v>
      </c>
      <c r="AI93" s="206">
        <v>1</v>
      </c>
      <c r="AJ93" s="206">
        <v>3</v>
      </c>
      <c r="AK93" s="206">
        <v>0</v>
      </c>
      <c r="AL93" s="206">
        <v>18</v>
      </c>
      <c r="AM93" s="206">
        <v>3</v>
      </c>
      <c r="AN93" s="206">
        <v>1</v>
      </c>
      <c r="AO93" s="206">
        <v>1</v>
      </c>
      <c r="AP93" s="206">
        <v>0</v>
      </c>
      <c r="AQ93" s="206">
        <v>0</v>
      </c>
      <c r="AR93" s="206">
        <v>18</v>
      </c>
      <c r="AS93" s="206">
        <v>0</v>
      </c>
      <c r="AT93" s="206">
        <v>2</v>
      </c>
      <c r="AU93" s="206">
        <v>1</v>
      </c>
    </row>
    <row r="94" spans="1:47" x14ac:dyDescent="0.3">
      <c r="A94" s="204">
        <f t="shared" si="1"/>
        <v>4</v>
      </c>
      <c r="B94" s="204" t="str">
        <f t="shared" si="1"/>
        <v>CANADA</v>
      </c>
      <c r="C94" s="204">
        <v>4</v>
      </c>
      <c r="E94" s="206">
        <v>3</v>
      </c>
      <c r="F94" s="207" t="s">
        <v>470</v>
      </c>
      <c r="G94" s="206">
        <v>4</v>
      </c>
      <c r="H94" s="206">
        <v>0</v>
      </c>
      <c r="I94" s="206">
        <v>0</v>
      </c>
      <c r="J94" s="206">
        <v>0</v>
      </c>
      <c r="K94" s="206">
        <v>0</v>
      </c>
      <c r="L94" s="206">
        <v>0</v>
      </c>
      <c r="M94" s="206">
        <v>0</v>
      </c>
      <c r="N94" s="206">
        <v>0</v>
      </c>
      <c r="O94" s="206">
        <v>0</v>
      </c>
      <c r="P94" s="206">
        <v>0</v>
      </c>
      <c r="Q94" s="206">
        <v>0</v>
      </c>
      <c r="R94" s="206">
        <v>0</v>
      </c>
      <c r="S94" s="206">
        <v>0</v>
      </c>
      <c r="T94" s="206">
        <v>0</v>
      </c>
      <c r="U94" s="206">
        <v>0</v>
      </c>
      <c r="V94" s="206">
        <v>0</v>
      </c>
      <c r="W94" s="206">
        <v>0</v>
      </c>
      <c r="X94" s="206">
        <v>3</v>
      </c>
      <c r="Y94" s="206">
        <v>0</v>
      </c>
      <c r="Z94" s="206">
        <v>0</v>
      </c>
      <c r="AA94" s="206">
        <v>0</v>
      </c>
      <c r="AB94" s="206">
        <v>0</v>
      </c>
      <c r="AC94" s="206">
        <v>0</v>
      </c>
      <c r="AD94" s="206">
        <v>0</v>
      </c>
      <c r="AE94" s="206">
        <v>0</v>
      </c>
      <c r="AF94" s="206">
        <v>0</v>
      </c>
      <c r="AG94" s="206">
        <v>0</v>
      </c>
      <c r="AH94" s="206">
        <v>0</v>
      </c>
      <c r="AI94" s="206">
        <v>0</v>
      </c>
      <c r="AJ94" s="206">
        <v>0</v>
      </c>
      <c r="AK94" s="206">
        <v>0</v>
      </c>
      <c r="AL94" s="206">
        <v>1</v>
      </c>
      <c r="AM94" s="206">
        <v>0</v>
      </c>
      <c r="AN94" s="206">
        <v>0</v>
      </c>
      <c r="AO94" s="206">
        <v>0</v>
      </c>
      <c r="AP94" s="206">
        <v>0</v>
      </c>
      <c r="AQ94" s="206">
        <v>0</v>
      </c>
      <c r="AR94" s="206">
        <v>0</v>
      </c>
      <c r="AS94" s="206">
        <v>0</v>
      </c>
      <c r="AT94" s="206">
        <v>0</v>
      </c>
      <c r="AU94" s="206">
        <v>0</v>
      </c>
    </row>
    <row r="95" spans="1:47" x14ac:dyDescent="0.3">
      <c r="A95" s="204">
        <f t="shared" si="1"/>
        <v>4</v>
      </c>
      <c r="B95" s="204" t="str">
        <f t="shared" si="1"/>
        <v>CAPE VERDE</v>
      </c>
      <c r="C95" s="204">
        <v>4</v>
      </c>
      <c r="E95" s="206">
        <v>3</v>
      </c>
      <c r="F95" s="207" t="s">
        <v>675</v>
      </c>
      <c r="G95" s="206">
        <v>0</v>
      </c>
      <c r="H95" s="206">
        <v>0</v>
      </c>
      <c r="I95" s="206">
        <v>0</v>
      </c>
      <c r="J95" s="206">
        <v>0</v>
      </c>
      <c r="K95" s="206">
        <v>0</v>
      </c>
      <c r="L95" s="206">
        <v>0</v>
      </c>
      <c r="M95" s="206">
        <v>0</v>
      </c>
      <c r="N95" s="206">
        <v>0</v>
      </c>
      <c r="O95" s="206">
        <v>0</v>
      </c>
      <c r="P95" s="206">
        <v>0</v>
      </c>
      <c r="Q95" s="206">
        <v>0</v>
      </c>
      <c r="R95" s="206">
        <v>0</v>
      </c>
      <c r="S95" s="206">
        <v>0</v>
      </c>
      <c r="T95" s="206">
        <v>0</v>
      </c>
      <c r="U95" s="206">
        <v>0</v>
      </c>
      <c r="V95" s="206">
        <v>0</v>
      </c>
      <c r="W95" s="206">
        <v>0</v>
      </c>
      <c r="X95" s="206">
        <v>0</v>
      </c>
      <c r="Y95" s="206">
        <v>0</v>
      </c>
      <c r="Z95" s="206">
        <v>0</v>
      </c>
      <c r="AA95" s="206">
        <v>0</v>
      </c>
      <c r="AB95" s="206">
        <v>0</v>
      </c>
      <c r="AC95" s="206">
        <v>0</v>
      </c>
      <c r="AD95" s="206">
        <v>0</v>
      </c>
      <c r="AE95" s="206">
        <v>0</v>
      </c>
      <c r="AF95" s="206">
        <v>0</v>
      </c>
      <c r="AG95" s="206">
        <v>0</v>
      </c>
      <c r="AH95" s="206">
        <v>0</v>
      </c>
      <c r="AI95" s="206">
        <v>0</v>
      </c>
      <c r="AJ95" s="206">
        <v>0</v>
      </c>
      <c r="AK95" s="206">
        <v>0</v>
      </c>
      <c r="AL95" s="206">
        <v>0</v>
      </c>
      <c r="AM95" s="206">
        <v>0</v>
      </c>
      <c r="AN95" s="206">
        <v>0</v>
      </c>
      <c r="AO95" s="206">
        <v>0</v>
      </c>
      <c r="AP95" s="206">
        <v>0</v>
      </c>
      <c r="AQ95" s="206">
        <v>0</v>
      </c>
      <c r="AR95" s="206">
        <v>0</v>
      </c>
      <c r="AS95" s="206">
        <v>0</v>
      </c>
      <c r="AT95" s="206">
        <v>0</v>
      </c>
      <c r="AU95" s="206">
        <v>0</v>
      </c>
    </row>
    <row r="96" spans="1:47" x14ac:dyDescent="0.3">
      <c r="A96" s="204">
        <f t="shared" si="1"/>
        <v>4</v>
      </c>
      <c r="B96" s="204" t="str">
        <f t="shared" si="1"/>
        <v>CAYMAN ISLANDS</v>
      </c>
      <c r="C96" s="204">
        <v>4</v>
      </c>
      <c r="E96" s="206">
        <v>3</v>
      </c>
      <c r="F96" s="207" t="s">
        <v>676</v>
      </c>
      <c r="G96" s="206">
        <v>0</v>
      </c>
      <c r="H96" s="206">
        <v>0</v>
      </c>
      <c r="I96" s="206">
        <v>0</v>
      </c>
      <c r="J96" s="206">
        <v>0</v>
      </c>
      <c r="K96" s="206">
        <v>0</v>
      </c>
      <c r="L96" s="206">
        <v>0</v>
      </c>
      <c r="M96" s="206">
        <v>0</v>
      </c>
      <c r="N96" s="206">
        <v>0</v>
      </c>
      <c r="O96" s="206">
        <v>0</v>
      </c>
      <c r="P96" s="206">
        <v>0</v>
      </c>
      <c r="Q96" s="206">
        <v>0</v>
      </c>
      <c r="R96" s="206">
        <v>0</v>
      </c>
      <c r="S96" s="206">
        <v>0</v>
      </c>
      <c r="T96" s="206">
        <v>0</v>
      </c>
      <c r="U96" s="206">
        <v>0</v>
      </c>
      <c r="V96" s="206">
        <v>0</v>
      </c>
      <c r="W96" s="206">
        <v>0</v>
      </c>
      <c r="X96" s="206">
        <v>0</v>
      </c>
      <c r="Y96" s="206">
        <v>0</v>
      </c>
      <c r="Z96" s="206">
        <v>0</v>
      </c>
      <c r="AA96" s="206">
        <v>0</v>
      </c>
      <c r="AB96" s="206">
        <v>0</v>
      </c>
      <c r="AC96" s="206">
        <v>0</v>
      </c>
      <c r="AD96" s="206">
        <v>0</v>
      </c>
      <c r="AE96" s="206">
        <v>0</v>
      </c>
      <c r="AF96" s="206">
        <v>0</v>
      </c>
      <c r="AG96" s="206">
        <v>0</v>
      </c>
      <c r="AH96" s="206">
        <v>0</v>
      </c>
      <c r="AI96" s="206">
        <v>0</v>
      </c>
      <c r="AJ96" s="206">
        <v>0</v>
      </c>
      <c r="AK96" s="206">
        <v>0</v>
      </c>
      <c r="AL96" s="206">
        <v>0</v>
      </c>
      <c r="AM96" s="206">
        <v>0</v>
      </c>
      <c r="AN96" s="206">
        <v>0</v>
      </c>
      <c r="AO96" s="206">
        <v>0</v>
      </c>
      <c r="AP96" s="206">
        <v>0</v>
      </c>
      <c r="AQ96" s="206">
        <v>0</v>
      </c>
      <c r="AR96" s="206">
        <v>0</v>
      </c>
      <c r="AS96" s="206">
        <v>0</v>
      </c>
      <c r="AT96" s="206">
        <v>0</v>
      </c>
      <c r="AU96" s="206">
        <v>0</v>
      </c>
    </row>
    <row r="97" spans="1:47" x14ac:dyDescent="0.3">
      <c r="A97" s="204">
        <f t="shared" si="1"/>
        <v>4</v>
      </c>
      <c r="B97" s="204" t="str">
        <f t="shared" si="1"/>
        <v>CENTRAL AFRICAN REPUBLIC</v>
      </c>
      <c r="C97" s="204">
        <v>4</v>
      </c>
      <c r="E97" s="206">
        <v>3</v>
      </c>
      <c r="F97" s="207" t="s">
        <v>677</v>
      </c>
      <c r="G97" s="206">
        <v>0</v>
      </c>
      <c r="H97" s="206">
        <v>0</v>
      </c>
      <c r="I97" s="206">
        <v>0</v>
      </c>
      <c r="J97" s="206">
        <v>0</v>
      </c>
      <c r="K97" s="206">
        <v>0</v>
      </c>
      <c r="L97" s="206">
        <v>0</v>
      </c>
      <c r="M97" s="206">
        <v>0</v>
      </c>
      <c r="N97" s="206">
        <v>0</v>
      </c>
      <c r="O97" s="206">
        <v>0</v>
      </c>
      <c r="P97" s="206">
        <v>0</v>
      </c>
      <c r="Q97" s="206">
        <v>0</v>
      </c>
      <c r="R97" s="206">
        <v>0</v>
      </c>
      <c r="S97" s="206">
        <v>0</v>
      </c>
      <c r="T97" s="206">
        <v>0</v>
      </c>
      <c r="U97" s="206">
        <v>0</v>
      </c>
      <c r="V97" s="206">
        <v>0</v>
      </c>
      <c r="W97" s="206">
        <v>0</v>
      </c>
      <c r="X97" s="206">
        <v>0</v>
      </c>
      <c r="Y97" s="206">
        <v>0</v>
      </c>
      <c r="Z97" s="206">
        <v>0</v>
      </c>
      <c r="AA97" s="206">
        <v>0</v>
      </c>
      <c r="AB97" s="206">
        <v>0</v>
      </c>
      <c r="AC97" s="206">
        <v>0</v>
      </c>
      <c r="AD97" s="206">
        <v>0</v>
      </c>
      <c r="AE97" s="206">
        <v>0</v>
      </c>
      <c r="AF97" s="206">
        <v>0</v>
      </c>
      <c r="AG97" s="206">
        <v>0</v>
      </c>
      <c r="AH97" s="206">
        <v>0</v>
      </c>
      <c r="AI97" s="206">
        <v>0</v>
      </c>
      <c r="AJ97" s="206">
        <v>0</v>
      </c>
      <c r="AK97" s="206">
        <v>0</v>
      </c>
      <c r="AL97" s="206">
        <v>0</v>
      </c>
      <c r="AM97" s="206">
        <v>0</v>
      </c>
      <c r="AN97" s="206">
        <v>0</v>
      </c>
      <c r="AO97" s="206">
        <v>0</v>
      </c>
      <c r="AP97" s="206">
        <v>0</v>
      </c>
      <c r="AQ97" s="206">
        <v>0</v>
      </c>
      <c r="AR97" s="206">
        <v>0</v>
      </c>
      <c r="AS97" s="206">
        <v>0</v>
      </c>
      <c r="AT97" s="206">
        <v>0</v>
      </c>
      <c r="AU97" s="206">
        <v>0</v>
      </c>
    </row>
    <row r="98" spans="1:47" x14ac:dyDescent="0.3">
      <c r="A98" s="204">
        <f t="shared" si="1"/>
        <v>4</v>
      </c>
      <c r="B98" s="204" t="str">
        <f t="shared" si="1"/>
        <v>CHAD</v>
      </c>
      <c r="C98" s="204">
        <v>4</v>
      </c>
      <c r="E98" s="206">
        <v>3</v>
      </c>
      <c r="F98" s="207" t="s">
        <v>536</v>
      </c>
      <c r="G98" s="206">
        <v>0</v>
      </c>
      <c r="H98" s="206">
        <v>0</v>
      </c>
      <c r="I98" s="206">
        <v>0</v>
      </c>
      <c r="J98" s="206">
        <v>0</v>
      </c>
      <c r="K98" s="206">
        <v>0</v>
      </c>
      <c r="L98" s="206">
        <v>0</v>
      </c>
      <c r="M98" s="206">
        <v>0</v>
      </c>
      <c r="N98" s="206">
        <v>0</v>
      </c>
      <c r="O98" s="206">
        <v>0</v>
      </c>
      <c r="P98" s="206">
        <v>0</v>
      </c>
      <c r="Q98" s="206">
        <v>0</v>
      </c>
      <c r="R98" s="206">
        <v>0</v>
      </c>
      <c r="S98" s="206">
        <v>0</v>
      </c>
      <c r="T98" s="206">
        <v>0</v>
      </c>
      <c r="U98" s="206">
        <v>0</v>
      </c>
      <c r="V98" s="206">
        <v>0</v>
      </c>
      <c r="W98" s="206">
        <v>0</v>
      </c>
      <c r="X98" s="206">
        <v>0</v>
      </c>
      <c r="Y98" s="206">
        <v>0</v>
      </c>
      <c r="Z98" s="206">
        <v>0</v>
      </c>
      <c r="AA98" s="206">
        <v>0</v>
      </c>
      <c r="AB98" s="206">
        <v>0</v>
      </c>
      <c r="AC98" s="206">
        <v>0</v>
      </c>
      <c r="AD98" s="206">
        <v>0</v>
      </c>
      <c r="AE98" s="206">
        <v>0</v>
      </c>
      <c r="AF98" s="206">
        <v>0</v>
      </c>
      <c r="AG98" s="206">
        <v>0</v>
      </c>
      <c r="AH98" s="206">
        <v>0</v>
      </c>
      <c r="AI98" s="206">
        <v>0</v>
      </c>
      <c r="AJ98" s="206">
        <v>0</v>
      </c>
      <c r="AK98" s="206">
        <v>0</v>
      </c>
      <c r="AL98" s="206">
        <v>0</v>
      </c>
      <c r="AM98" s="206">
        <v>0</v>
      </c>
      <c r="AN98" s="206">
        <v>0</v>
      </c>
      <c r="AO98" s="206">
        <v>0</v>
      </c>
      <c r="AP98" s="206">
        <v>0</v>
      </c>
      <c r="AQ98" s="206">
        <v>0</v>
      </c>
      <c r="AR98" s="206">
        <v>0</v>
      </c>
      <c r="AS98" s="206">
        <v>0</v>
      </c>
      <c r="AT98" s="206">
        <v>0</v>
      </c>
      <c r="AU98" s="206">
        <v>0</v>
      </c>
    </row>
    <row r="99" spans="1:47" x14ac:dyDescent="0.3">
      <c r="A99" s="204">
        <f t="shared" si="1"/>
        <v>4</v>
      </c>
      <c r="B99" s="204" t="str">
        <f t="shared" si="1"/>
        <v>CHILE</v>
      </c>
      <c r="C99" s="204">
        <v>4</v>
      </c>
      <c r="E99" s="206">
        <v>3</v>
      </c>
      <c r="F99" s="207" t="s">
        <v>510</v>
      </c>
      <c r="G99" s="206">
        <v>8</v>
      </c>
      <c r="H99" s="206">
        <v>0</v>
      </c>
      <c r="I99" s="206">
        <v>0</v>
      </c>
      <c r="J99" s="206">
        <v>0</v>
      </c>
      <c r="K99" s="206">
        <v>0</v>
      </c>
      <c r="L99" s="206">
        <v>0</v>
      </c>
      <c r="M99" s="206">
        <v>0</v>
      </c>
      <c r="N99" s="206">
        <v>0</v>
      </c>
      <c r="O99" s="206">
        <v>0</v>
      </c>
      <c r="P99" s="206">
        <v>0</v>
      </c>
      <c r="Q99" s="206">
        <v>0</v>
      </c>
      <c r="R99" s="206">
        <v>0</v>
      </c>
      <c r="S99" s="206">
        <v>0</v>
      </c>
      <c r="T99" s="206">
        <v>0</v>
      </c>
      <c r="U99" s="206">
        <v>0</v>
      </c>
      <c r="V99" s="206">
        <v>0</v>
      </c>
      <c r="W99" s="206">
        <v>0</v>
      </c>
      <c r="X99" s="206">
        <v>4</v>
      </c>
      <c r="Y99" s="206">
        <v>0</v>
      </c>
      <c r="Z99" s="206">
        <v>0</v>
      </c>
      <c r="AA99" s="206">
        <v>0</v>
      </c>
      <c r="AB99" s="206">
        <v>1</v>
      </c>
      <c r="AC99" s="206">
        <v>0</v>
      </c>
      <c r="AD99" s="206">
        <v>0</v>
      </c>
      <c r="AE99" s="206">
        <v>0</v>
      </c>
      <c r="AF99" s="206">
        <v>0</v>
      </c>
      <c r="AG99" s="206">
        <v>0</v>
      </c>
      <c r="AH99" s="206">
        <v>1</v>
      </c>
      <c r="AI99" s="206">
        <v>0</v>
      </c>
      <c r="AJ99" s="206">
        <v>0</v>
      </c>
      <c r="AK99" s="206">
        <v>0</v>
      </c>
      <c r="AL99" s="206">
        <v>0</v>
      </c>
      <c r="AM99" s="206">
        <v>1</v>
      </c>
      <c r="AN99" s="206">
        <v>0</v>
      </c>
      <c r="AO99" s="206">
        <v>0</v>
      </c>
      <c r="AP99" s="206">
        <v>0</v>
      </c>
      <c r="AQ99" s="206">
        <v>0</v>
      </c>
      <c r="AR99" s="206">
        <v>0</v>
      </c>
      <c r="AS99" s="206">
        <v>0</v>
      </c>
      <c r="AT99" s="206">
        <v>1</v>
      </c>
      <c r="AU99" s="206">
        <v>0</v>
      </c>
    </row>
    <row r="100" spans="1:47" x14ac:dyDescent="0.3">
      <c r="A100" s="204">
        <f t="shared" si="1"/>
        <v>4</v>
      </c>
      <c r="B100" s="204" t="str">
        <f t="shared" si="1"/>
        <v>CHINA</v>
      </c>
      <c r="C100" s="204">
        <v>4</v>
      </c>
      <c r="E100" s="206">
        <v>3</v>
      </c>
      <c r="F100" s="207" t="s">
        <v>303</v>
      </c>
      <c r="G100" s="206">
        <v>56</v>
      </c>
      <c r="H100" s="206">
        <v>0</v>
      </c>
      <c r="I100" s="206">
        <v>0</v>
      </c>
      <c r="J100" s="206">
        <v>1</v>
      </c>
      <c r="K100" s="206">
        <v>0</v>
      </c>
      <c r="L100" s="206">
        <v>0</v>
      </c>
      <c r="M100" s="206">
        <v>0</v>
      </c>
      <c r="N100" s="206">
        <v>0</v>
      </c>
      <c r="O100" s="206">
        <v>0</v>
      </c>
      <c r="P100" s="206">
        <v>0</v>
      </c>
      <c r="Q100" s="206">
        <v>0</v>
      </c>
      <c r="R100" s="206">
        <v>0</v>
      </c>
      <c r="S100" s="206">
        <v>0</v>
      </c>
      <c r="T100" s="206">
        <v>0</v>
      </c>
      <c r="U100" s="206">
        <v>0</v>
      </c>
      <c r="V100" s="206">
        <v>0</v>
      </c>
      <c r="W100" s="206">
        <v>0</v>
      </c>
      <c r="X100" s="206">
        <v>45</v>
      </c>
      <c r="Y100" s="206">
        <v>0</v>
      </c>
      <c r="Z100" s="206">
        <v>0</v>
      </c>
      <c r="AA100" s="206">
        <v>0</v>
      </c>
      <c r="AB100" s="206">
        <v>0</v>
      </c>
      <c r="AC100" s="206">
        <v>0</v>
      </c>
      <c r="AD100" s="206">
        <v>0</v>
      </c>
      <c r="AE100" s="206">
        <v>0</v>
      </c>
      <c r="AF100" s="206">
        <v>0</v>
      </c>
      <c r="AG100" s="206">
        <v>0</v>
      </c>
      <c r="AH100" s="206">
        <v>2</v>
      </c>
      <c r="AI100" s="206">
        <v>0</v>
      </c>
      <c r="AJ100" s="206">
        <v>1</v>
      </c>
      <c r="AK100" s="206">
        <v>0</v>
      </c>
      <c r="AL100" s="206">
        <v>4</v>
      </c>
      <c r="AM100" s="206">
        <v>0</v>
      </c>
      <c r="AN100" s="206">
        <v>0</v>
      </c>
      <c r="AO100" s="206">
        <v>0</v>
      </c>
      <c r="AP100" s="206">
        <v>0</v>
      </c>
      <c r="AQ100" s="206">
        <v>0</v>
      </c>
      <c r="AR100" s="206">
        <v>0</v>
      </c>
      <c r="AS100" s="206">
        <v>1</v>
      </c>
      <c r="AT100" s="206">
        <v>0</v>
      </c>
      <c r="AU100" s="206">
        <v>2</v>
      </c>
    </row>
    <row r="101" spans="1:47" x14ac:dyDescent="0.3">
      <c r="A101" s="204">
        <f t="shared" si="1"/>
        <v>4</v>
      </c>
      <c r="B101" s="204" t="str">
        <f t="shared" si="1"/>
        <v>CHRISTMAS ISLAND</v>
      </c>
      <c r="C101" s="204">
        <v>4</v>
      </c>
      <c r="E101" s="206">
        <v>3</v>
      </c>
      <c r="F101" s="207" t="s">
        <v>678</v>
      </c>
      <c r="G101" s="206">
        <v>0</v>
      </c>
      <c r="H101" s="206">
        <v>0</v>
      </c>
      <c r="I101" s="206">
        <v>0</v>
      </c>
      <c r="J101" s="206">
        <v>0</v>
      </c>
      <c r="K101" s="206">
        <v>0</v>
      </c>
      <c r="L101" s="206">
        <v>0</v>
      </c>
      <c r="M101" s="206">
        <v>0</v>
      </c>
      <c r="N101" s="206">
        <v>0</v>
      </c>
      <c r="O101" s="206">
        <v>0</v>
      </c>
      <c r="P101" s="206">
        <v>0</v>
      </c>
      <c r="Q101" s="206">
        <v>0</v>
      </c>
      <c r="R101" s="206">
        <v>0</v>
      </c>
      <c r="S101" s="206">
        <v>0</v>
      </c>
      <c r="T101" s="206">
        <v>0</v>
      </c>
      <c r="U101" s="206">
        <v>0</v>
      </c>
      <c r="V101" s="206">
        <v>0</v>
      </c>
      <c r="W101" s="206">
        <v>0</v>
      </c>
      <c r="X101" s="206">
        <v>0</v>
      </c>
      <c r="Y101" s="206">
        <v>0</v>
      </c>
      <c r="Z101" s="206">
        <v>0</v>
      </c>
      <c r="AA101" s="206">
        <v>0</v>
      </c>
      <c r="AB101" s="206">
        <v>0</v>
      </c>
      <c r="AC101" s="206">
        <v>0</v>
      </c>
      <c r="AD101" s="206">
        <v>0</v>
      </c>
      <c r="AE101" s="206">
        <v>0</v>
      </c>
      <c r="AF101" s="206">
        <v>0</v>
      </c>
      <c r="AG101" s="206">
        <v>0</v>
      </c>
      <c r="AH101" s="206">
        <v>0</v>
      </c>
      <c r="AI101" s="206">
        <v>0</v>
      </c>
      <c r="AJ101" s="206">
        <v>0</v>
      </c>
      <c r="AK101" s="206">
        <v>0</v>
      </c>
      <c r="AL101" s="206">
        <v>0</v>
      </c>
      <c r="AM101" s="206">
        <v>0</v>
      </c>
      <c r="AN101" s="206">
        <v>0</v>
      </c>
      <c r="AO101" s="206">
        <v>0</v>
      </c>
      <c r="AP101" s="206">
        <v>0</v>
      </c>
      <c r="AQ101" s="206">
        <v>0</v>
      </c>
      <c r="AR101" s="206">
        <v>0</v>
      </c>
      <c r="AS101" s="206">
        <v>0</v>
      </c>
      <c r="AT101" s="206">
        <v>0</v>
      </c>
      <c r="AU101" s="206">
        <v>0</v>
      </c>
    </row>
    <row r="102" spans="1:47" x14ac:dyDescent="0.3">
      <c r="A102" s="204">
        <f t="shared" si="1"/>
        <v>4</v>
      </c>
      <c r="B102" s="204" t="str">
        <f t="shared" si="1"/>
        <v>COCOS (KEELING) ISLANDS</v>
      </c>
      <c r="C102" s="204">
        <v>4</v>
      </c>
      <c r="E102" s="206">
        <v>3</v>
      </c>
      <c r="F102" s="207" t="s">
        <v>679</v>
      </c>
      <c r="G102" s="206">
        <v>0</v>
      </c>
      <c r="H102" s="206">
        <v>0</v>
      </c>
      <c r="I102" s="206">
        <v>0</v>
      </c>
      <c r="J102" s="206">
        <v>0</v>
      </c>
      <c r="K102" s="206">
        <v>0</v>
      </c>
      <c r="L102" s="206">
        <v>0</v>
      </c>
      <c r="M102" s="206">
        <v>0</v>
      </c>
      <c r="N102" s="206">
        <v>0</v>
      </c>
      <c r="O102" s="206">
        <v>0</v>
      </c>
      <c r="P102" s="206">
        <v>0</v>
      </c>
      <c r="Q102" s="206">
        <v>0</v>
      </c>
      <c r="R102" s="206">
        <v>0</v>
      </c>
      <c r="S102" s="206">
        <v>0</v>
      </c>
      <c r="T102" s="206">
        <v>0</v>
      </c>
      <c r="U102" s="206">
        <v>0</v>
      </c>
      <c r="V102" s="206">
        <v>0</v>
      </c>
      <c r="W102" s="206">
        <v>0</v>
      </c>
      <c r="X102" s="206">
        <v>0</v>
      </c>
      <c r="Y102" s="206">
        <v>0</v>
      </c>
      <c r="Z102" s="206">
        <v>0</v>
      </c>
      <c r="AA102" s="206">
        <v>0</v>
      </c>
      <c r="AB102" s="206">
        <v>0</v>
      </c>
      <c r="AC102" s="206">
        <v>0</v>
      </c>
      <c r="AD102" s="206">
        <v>0</v>
      </c>
      <c r="AE102" s="206">
        <v>0</v>
      </c>
      <c r="AF102" s="206">
        <v>0</v>
      </c>
      <c r="AG102" s="206">
        <v>0</v>
      </c>
      <c r="AH102" s="206">
        <v>0</v>
      </c>
      <c r="AI102" s="206">
        <v>0</v>
      </c>
      <c r="AJ102" s="206">
        <v>0</v>
      </c>
      <c r="AK102" s="206">
        <v>0</v>
      </c>
      <c r="AL102" s="206">
        <v>0</v>
      </c>
      <c r="AM102" s="206">
        <v>0</v>
      </c>
      <c r="AN102" s="206">
        <v>0</v>
      </c>
      <c r="AO102" s="206">
        <v>0</v>
      </c>
      <c r="AP102" s="206">
        <v>0</v>
      </c>
      <c r="AQ102" s="206">
        <v>0</v>
      </c>
      <c r="AR102" s="206">
        <v>0</v>
      </c>
      <c r="AS102" s="206">
        <v>0</v>
      </c>
      <c r="AT102" s="206">
        <v>0</v>
      </c>
      <c r="AU102" s="206">
        <v>0</v>
      </c>
    </row>
    <row r="103" spans="1:47" x14ac:dyDescent="0.3">
      <c r="A103" s="204">
        <f t="shared" si="1"/>
        <v>4</v>
      </c>
      <c r="B103" s="204" t="str">
        <f t="shared" si="1"/>
        <v>COLOMBIA</v>
      </c>
      <c r="C103" s="204">
        <v>4</v>
      </c>
      <c r="E103" s="206">
        <v>3</v>
      </c>
      <c r="F103" s="207" t="s">
        <v>680</v>
      </c>
      <c r="G103" s="206">
        <v>78</v>
      </c>
      <c r="H103" s="206">
        <v>0</v>
      </c>
      <c r="I103" s="206">
        <v>0</v>
      </c>
      <c r="J103" s="206">
        <v>4</v>
      </c>
      <c r="K103" s="206">
        <v>0</v>
      </c>
      <c r="L103" s="206">
        <v>0</v>
      </c>
      <c r="M103" s="206">
        <v>2</v>
      </c>
      <c r="N103" s="206">
        <v>0</v>
      </c>
      <c r="O103" s="206">
        <v>0</v>
      </c>
      <c r="P103" s="206">
        <v>0</v>
      </c>
      <c r="Q103" s="206">
        <v>0</v>
      </c>
      <c r="R103" s="206">
        <v>0</v>
      </c>
      <c r="S103" s="206">
        <v>0</v>
      </c>
      <c r="T103" s="206">
        <v>1</v>
      </c>
      <c r="U103" s="206">
        <v>0</v>
      </c>
      <c r="V103" s="206">
        <v>0</v>
      </c>
      <c r="W103" s="206">
        <v>0</v>
      </c>
      <c r="X103" s="206">
        <v>39</v>
      </c>
      <c r="Y103" s="206">
        <v>2</v>
      </c>
      <c r="Z103" s="206">
        <v>0</v>
      </c>
      <c r="AA103" s="206">
        <v>0</v>
      </c>
      <c r="AB103" s="206">
        <v>0</v>
      </c>
      <c r="AC103" s="206">
        <v>0</v>
      </c>
      <c r="AD103" s="206">
        <v>1</v>
      </c>
      <c r="AE103" s="206">
        <v>0</v>
      </c>
      <c r="AF103" s="206">
        <v>0</v>
      </c>
      <c r="AG103" s="206">
        <v>0</v>
      </c>
      <c r="AH103" s="206">
        <v>8</v>
      </c>
      <c r="AI103" s="206">
        <v>0</v>
      </c>
      <c r="AJ103" s="206">
        <v>0</v>
      </c>
      <c r="AK103" s="206">
        <v>0</v>
      </c>
      <c r="AL103" s="206">
        <v>9</v>
      </c>
      <c r="AM103" s="206">
        <v>5</v>
      </c>
      <c r="AN103" s="206">
        <v>0</v>
      </c>
      <c r="AO103" s="206">
        <v>2</v>
      </c>
      <c r="AP103" s="206">
        <v>0</v>
      </c>
      <c r="AQ103" s="206">
        <v>0</v>
      </c>
      <c r="AR103" s="206">
        <v>1</v>
      </c>
      <c r="AS103" s="206">
        <v>0</v>
      </c>
      <c r="AT103" s="206">
        <v>2</v>
      </c>
      <c r="AU103" s="206">
        <v>2</v>
      </c>
    </row>
    <row r="104" spans="1:47" x14ac:dyDescent="0.3">
      <c r="A104" s="204">
        <f t="shared" si="1"/>
        <v>4</v>
      </c>
      <c r="B104" s="204" t="str">
        <f t="shared" si="1"/>
        <v>COMOROS</v>
      </c>
      <c r="C104" s="204">
        <v>4</v>
      </c>
      <c r="E104" s="206">
        <v>3</v>
      </c>
      <c r="F104" s="207" t="s">
        <v>681</v>
      </c>
      <c r="G104" s="206">
        <v>0</v>
      </c>
      <c r="H104" s="206">
        <v>0</v>
      </c>
      <c r="I104" s="206">
        <v>0</v>
      </c>
      <c r="J104" s="206">
        <v>0</v>
      </c>
      <c r="K104" s="206">
        <v>0</v>
      </c>
      <c r="L104" s="206">
        <v>0</v>
      </c>
      <c r="M104" s="206">
        <v>0</v>
      </c>
      <c r="N104" s="206">
        <v>0</v>
      </c>
      <c r="O104" s="206">
        <v>0</v>
      </c>
      <c r="P104" s="206">
        <v>0</v>
      </c>
      <c r="Q104" s="206">
        <v>0</v>
      </c>
      <c r="R104" s="206">
        <v>0</v>
      </c>
      <c r="S104" s="206">
        <v>0</v>
      </c>
      <c r="T104" s="206">
        <v>0</v>
      </c>
      <c r="U104" s="206">
        <v>0</v>
      </c>
      <c r="V104" s="206">
        <v>0</v>
      </c>
      <c r="W104" s="206">
        <v>0</v>
      </c>
      <c r="X104" s="206">
        <v>0</v>
      </c>
      <c r="Y104" s="206">
        <v>0</v>
      </c>
      <c r="Z104" s="206">
        <v>0</v>
      </c>
      <c r="AA104" s="206">
        <v>0</v>
      </c>
      <c r="AB104" s="206">
        <v>0</v>
      </c>
      <c r="AC104" s="206">
        <v>0</v>
      </c>
      <c r="AD104" s="206">
        <v>0</v>
      </c>
      <c r="AE104" s="206">
        <v>0</v>
      </c>
      <c r="AF104" s="206">
        <v>0</v>
      </c>
      <c r="AG104" s="206">
        <v>0</v>
      </c>
      <c r="AH104" s="206">
        <v>0</v>
      </c>
      <c r="AI104" s="206">
        <v>0</v>
      </c>
      <c r="AJ104" s="206">
        <v>0</v>
      </c>
      <c r="AK104" s="206">
        <v>0</v>
      </c>
      <c r="AL104" s="206">
        <v>0</v>
      </c>
      <c r="AM104" s="206">
        <v>0</v>
      </c>
      <c r="AN104" s="206">
        <v>0</v>
      </c>
      <c r="AO104" s="206">
        <v>0</v>
      </c>
      <c r="AP104" s="206">
        <v>0</v>
      </c>
      <c r="AQ104" s="206">
        <v>0</v>
      </c>
      <c r="AR104" s="206">
        <v>0</v>
      </c>
      <c r="AS104" s="206">
        <v>0</v>
      </c>
      <c r="AT104" s="206">
        <v>0</v>
      </c>
      <c r="AU104" s="206">
        <v>0</v>
      </c>
    </row>
    <row r="105" spans="1:47" x14ac:dyDescent="0.3">
      <c r="A105" s="204">
        <f t="shared" si="1"/>
        <v>4</v>
      </c>
      <c r="B105" s="204" t="str">
        <f t="shared" si="1"/>
        <v>CONGO</v>
      </c>
      <c r="C105" s="204">
        <v>4</v>
      </c>
      <c r="E105" s="206">
        <v>3</v>
      </c>
      <c r="F105" s="207" t="s">
        <v>537</v>
      </c>
      <c r="G105" s="206">
        <v>1</v>
      </c>
      <c r="H105" s="206">
        <v>0</v>
      </c>
      <c r="I105" s="206">
        <v>0</v>
      </c>
      <c r="J105" s="206">
        <v>0</v>
      </c>
      <c r="K105" s="206">
        <v>0</v>
      </c>
      <c r="L105" s="206">
        <v>0</v>
      </c>
      <c r="M105" s="206">
        <v>0</v>
      </c>
      <c r="N105" s="206">
        <v>0</v>
      </c>
      <c r="O105" s="206">
        <v>0</v>
      </c>
      <c r="P105" s="206">
        <v>0</v>
      </c>
      <c r="Q105" s="206">
        <v>0</v>
      </c>
      <c r="R105" s="206">
        <v>0</v>
      </c>
      <c r="S105" s="206">
        <v>0</v>
      </c>
      <c r="T105" s="206">
        <v>0</v>
      </c>
      <c r="U105" s="206">
        <v>0</v>
      </c>
      <c r="V105" s="206">
        <v>0</v>
      </c>
      <c r="W105" s="206">
        <v>0</v>
      </c>
      <c r="X105" s="206">
        <v>1</v>
      </c>
      <c r="Y105" s="206">
        <v>0</v>
      </c>
      <c r="Z105" s="206">
        <v>0</v>
      </c>
      <c r="AA105" s="206">
        <v>0</v>
      </c>
      <c r="AB105" s="206">
        <v>0</v>
      </c>
      <c r="AC105" s="206">
        <v>0</v>
      </c>
      <c r="AD105" s="206">
        <v>0</v>
      </c>
      <c r="AE105" s="206">
        <v>0</v>
      </c>
      <c r="AF105" s="206">
        <v>0</v>
      </c>
      <c r="AG105" s="206">
        <v>0</v>
      </c>
      <c r="AH105" s="206">
        <v>0</v>
      </c>
      <c r="AI105" s="206">
        <v>0</v>
      </c>
      <c r="AJ105" s="206">
        <v>0</v>
      </c>
      <c r="AK105" s="206">
        <v>0</v>
      </c>
      <c r="AL105" s="206">
        <v>0</v>
      </c>
      <c r="AM105" s="206">
        <v>0</v>
      </c>
      <c r="AN105" s="206">
        <v>0</v>
      </c>
      <c r="AO105" s="206">
        <v>0</v>
      </c>
      <c r="AP105" s="206">
        <v>0</v>
      </c>
      <c r="AQ105" s="206">
        <v>0</v>
      </c>
      <c r="AR105" s="206">
        <v>0</v>
      </c>
      <c r="AS105" s="206">
        <v>0</v>
      </c>
      <c r="AT105" s="206">
        <v>0</v>
      </c>
      <c r="AU105" s="206">
        <v>0</v>
      </c>
    </row>
    <row r="106" spans="1:47" x14ac:dyDescent="0.3">
      <c r="A106" s="204">
        <f t="shared" si="1"/>
        <v>4</v>
      </c>
      <c r="B106" s="204" t="str">
        <f t="shared" si="1"/>
        <v>CONGO,THE DEMOCRATIC REPUBLIC</v>
      </c>
      <c r="C106" s="204">
        <v>4</v>
      </c>
      <c r="E106" s="206">
        <v>3</v>
      </c>
      <c r="F106" s="207" t="s">
        <v>682</v>
      </c>
      <c r="G106" s="206">
        <v>3</v>
      </c>
      <c r="H106" s="206">
        <v>0</v>
      </c>
      <c r="I106" s="206">
        <v>0</v>
      </c>
      <c r="J106" s="206">
        <v>0</v>
      </c>
      <c r="K106" s="206">
        <v>0</v>
      </c>
      <c r="L106" s="206">
        <v>0</v>
      </c>
      <c r="M106" s="206">
        <v>0</v>
      </c>
      <c r="N106" s="206">
        <v>0</v>
      </c>
      <c r="O106" s="206">
        <v>0</v>
      </c>
      <c r="P106" s="206">
        <v>0</v>
      </c>
      <c r="Q106" s="206">
        <v>0</v>
      </c>
      <c r="R106" s="206">
        <v>0</v>
      </c>
      <c r="S106" s="206">
        <v>0</v>
      </c>
      <c r="T106" s="206">
        <v>0</v>
      </c>
      <c r="U106" s="206">
        <v>0</v>
      </c>
      <c r="V106" s="206">
        <v>0</v>
      </c>
      <c r="W106" s="206">
        <v>0</v>
      </c>
      <c r="X106" s="206">
        <v>3</v>
      </c>
      <c r="Y106" s="206">
        <v>0</v>
      </c>
      <c r="Z106" s="206">
        <v>0</v>
      </c>
      <c r="AA106" s="206">
        <v>0</v>
      </c>
      <c r="AB106" s="206">
        <v>0</v>
      </c>
      <c r="AC106" s="206">
        <v>0</v>
      </c>
      <c r="AD106" s="206">
        <v>0</v>
      </c>
      <c r="AE106" s="206">
        <v>0</v>
      </c>
      <c r="AF106" s="206">
        <v>0</v>
      </c>
      <c r="AG106" s="206">
        <v>0</v>
      </c>
      <c r="AH106" s="206">
        <v>0</v>
      </c>
      <c r="AI106" s="206">
        <v>0</v>
      </c>
      <c r="AJ106" s="206">
        <v>0</v>
      </c>
      <c r="AK106" s="206">
        <v>0</v>
      </c>
      <c r="AL106" s="206">
        <v>0</v>
      </c>
      <c r="AM106" s="206">
        <v>0</v>
      </c>
      <c r="AN106" s="206">
        <v>0</v>
      </c>
      <c r="AO106" s="206">
        <v>0</v>
      </c>
      <c r="AP106" s="206">
        <v>0</v>
      </c>
      <c r="AQ106" s="206">
        <v>0</v>
      </c>
      <c r="AR106" s="206">
        <v>0</v>
      </c>
      <c r="AS106" s="206">
        <v>0</v>
      </c>
      <c r="AT106" s="206">
        <v>0</v>
      </c>
      <c r="AU106" s="206">
        <v>0</v>
      </c>
    </row>
    <row r="107" spans="1:47" x14ac:dyDescent="0.3">
      <c r="A107" s="204">
        <f t="shared" si="1"/>
        <v>4</v>
      </c>
      <c r="B107" s="204" t="str">
        <f t="shared" si="1"/>
        <v>COOK ISLANDS</v>
      </c>
      <c r="C107" s="204">
        <v>4</v>
      </c>
      <c r="E107" s="206">
        <v>3</v>
      </c>
      <c r="F107" s="207" t="s">
        <v>683</v>
      </c>
      <c r="G107" s="206">
        <v>0</v>
      </c>
      <c r="H107" s="206">
        <v>0</v>
      </c>
      <c r="I107" s="206">
        <v>0</v>
      </c>
      <c r="J107" s="206">
        <v>0</v>
      </c>
      <c r="K107" s="206">
        <v>0</v>
      </c>
      <c r="L107" s="206">
        <v>0</v>
      </c>
      <c r="M107" s="206">
        <v>0</v>
      </c>
      <c r="N107" s="206">
        <v>0</v>
      </c>
      <c r="O107" s="206">
        <v>0</v>
      </c>
      <c r="P107" s="206">
        <v>0</v>
      </c>
      <c r="Q107" s="206">
        <v>0</v>
      </c>
      <c r="R107" s="206">
        <v>0</v>
      </c>
      <c r="S107" s="206">
        <v>0</v>
      </c>
      <c r="T107" s="206">
        <v>0</v>
      </c>
      <c r="U107" s="206">
        <v>0</v>
      </c>
      <c r="V107" s="206">
        <v>0</v>
      </c>
      <c r="W107" s="206">
        <v>0</v>
      </c>
      <c r="X107" s="206">
        <v>0</v>
      </c>
      <c r="Y107" s="206">
        <v>0</v>
      </c>
      <c r="Z107" s="206">
        <v>0</v>
      </c>
      <c r="AA107" s="206">
        <v>0</v>
      </c>
      <c r="AB107" s="206">
        <v>0</v>
      </c>
      <c r="AC107" s="206">
        <v>0</v>
      </c>
      <c r="AD107" s="206">
        <v>0</v>
      </c>
      <c r="AE107" s="206">
        <v>0</v>
      </c>
      <c r="AF107" s="206">
        <v>0</v>
      </c>
      <c r="AG107" s="206">
        <v>0</v>
      </c>
      <c r="AH107" s="206">
        <v>0</v>
      </c>
      <c r="AI107" s="206">
        <v>0</v>
      </c>
      <c r="AJ107" s="206">
        <v>0</v>
      </c>
      <c r="AK107" s="206">
        <v>0</v>
      </c>
      <c r="AL107" s="206">
        <v>0</v>
      </c>
      <c r="AM107" s="206">
        <v>0</v>
      </c>
      <c r="AN107" s="206">
        <v>0</v>
      </c>
      <c r="AO107" s="206">
        <v>0</v>
      </c>
      <c r="AP107" s="206">
        <v>0</v>
      </c>
      <c r="AQ107" s="206">
        <v>0</v>
      </c>
      <c r="AR107" s="206">
        <v>0</v>
      </c>
      <c r="AS107" s="206">
        <v>0</v>
      </c>
      <c r="AT107" s="206">
        <v>0</v>
      </c>
      <c r="AU107" s="206">
        <v>0</v>
      </c>
    </row>
    <row r="108" spans="1:47" x14ac:dyDescent="0.3">
      <c r="A108" s="204">
        <f t="shared" si="1"/>
        <v>4</v>
      </c>
      <c r="B108" s="204" t="str">
        <f t="shared" si="1"/>
        <v>COSTA RICA</v>
      </c>
      <c r="C108" s="204">
        <v>4</v>
      </c>
      <c r="E108" s="206">
        <v>3</v>
      </c>
      <c r="F108" s="207" t="s">
        <v>511</v>
      </c>
      <c r="G108" s="206">
        <v>3</v>
      </c>
      <c r="H108" s="206">
        <v>0</v>
      </c>
      <c r="I108" s="206">
        <v>0</v>
      </c>
      <c r="J108" s="206">
        <v>0</v>
      </c>
      <c r="K108" s="206">
        <v>0</v>
      </c>
      <c r="L108" s="206">
        <v>0</v>
      </c>
      <c r="M108" s="206">
        <v>0</v>
      </c>
      <c r="N108" s="206">
        <v>0</v>
      </c>
      <c r="O108" s="206">
        <v>0</v>
      </c>
      <c r="P108" s="206">
        <v>0</v>
      </c>
      <c r="Q108" s="206">
        <v>0</v>
      </c>
      <c r="R108" s="206">
        <v>0</v>
      </c>
      <c r="S108" s="206">
        <v>0</v>
      </c>
      <c r="T108" s="206">
        <v>1</v>
      </c>
      <c r="U108" s="206">
        <v>0</v>
      </c>
      <c r="V108" s="206">
        <v>0</v>
      </c>
      <c r="W108" s="206">
        <v>0</v>
      </c>
      <c r="X108" s="206">
        <v>1</v>
      </c>
      <c r="Y108" s="206">
        <v>0</v>
      </c>
      <c r="Z108" s="206">
        <v>0</v>
      </c>
      <c r="AA108" s="206">
        <v>0</v>
      </c>
      <c r="AB108" s="206">
        <v>0</v>
      </c>
      <c r="AC108" s="206">
        <v>0</v>
      </c>
      <c r="AD108" s="206">
        <v>0</v>
      </c>
      <c r="AE108" s="206">
        <v>0</v>
      </c>
      <c r="AF108" s="206">
        <v>0</v>
      </c>
      <c r="AG108" s="206">
        <v>0</v>
      </c>
      <c r="AH108" s="206">
        <v>0</v>
      </c>
      <c r="AI108" s="206">
        <v>0</v>
      </c>
      <c r="AJ108" s="206">
        <v>0</v>
      </c>
      <c r="AK108" s="206">
        <v>0</v>
      </c>
      <c r="AL108" s="206">
        <v>1</v>
      </c>
      <c r="AM108" s="206">
        <v>0</v>
      </c>
      <c r="AN108" s="206">
        <v>0</v>
      </c>
      <c r="AO108" s="206">
        <v>0</v>
      </c>
      <c r="AP108" s="206">
        <v>0</v>
      </c>
      <c r="AQ108" s="206">
        <v>0</v>
      </c>
      <c r="AR108" s="206">
        <v>0</v>
      </c>
      <c r="AS108" s="206">
        <v>0</v>
      </c>
      <c r="AT108" s="206">
        <v>0</v>
      </c>
      <c r="AU108" s="206">
        <v>0</v>
      </c>
    </row>
    <row r="109" spans="1:47" x14ac:dyDescent="0.3">
      <c r="A109" s="204">
        <f t="shared" si="1"/>
        <v>4</v>
      </c>
      <c r="B109" s="204" t="str">
        <f t="shared" si="1"/>
        <v>CÔTE D'IVOIRE</v>
      </c>
      <c r="C109" s="204">
        <v>4</v>
      </c>
      <c r="E109" s="206">
        <v>3</v>
      </c>
      <c r="F109" s="207" t="s">
        <v>684</v>
      </c>
      <c r="G109" s="206">
        <v>0</v>
      </c>
      <c r="H109" s="206">
        <v>0</v>
      </c>
      <c r="I109" s="206">
        <v>0</v>
      </c>
      <c r="J109" s="206">
        <v>0</v>
      </c>
      <c r="K109" s="206">
        <v>0</v>
      </c>
      <c r="L109" s="206">
        <v>0</v>
      </c>
      <c r="M109" s="206">
        <v>0</v>
      </c>
      <c r="N109" s="206">
        <v>0</v>
      </c>
      <c r="O109" s="206">
        <v>0</v>
      </c>
      <c r="P109" s="206">
        <v>0</v>
      </c>
      <c r="Q109" s="206">
        <v>0</v>
      </c>
      <c r="R109" s="206">
        <v>0</v>
      </c>
      <c r="S109" s="206">
        <v>0</v>
      </c>
      <c r="T109" s="206">
        <v>0</v>
      </c>
      <c r="U109" s="206">
        <v>0</v>
      </c>
      <c r="V109" s="206">
        <v>0</v>
      </c>
      <c r="W109" s="206">
        <v>0</v>
      </c>
      <c r="X109" s="206">
        <v>0</v>
      </c>
      <c r="Y109" s="206">
        <v>0</v>
      </c>
      <c r="Z109" s="206">
        <v>0</v>
      </c>
      <c r="AA109" s="206">
        <v>0</v>
      </c>
      <c r="AB109" s="206">
        <v>0</v>
      </c>
      <c r="AC109" s="206">
        <v>0</v>
      </c>
      <c r="AD109" s="206">
        <v>0</v>
      </c>
      <c r="AE109" s="206">
        <v>0</v>
      </c>
      <c r="AF109" s="206">
        <v>0</v>
      </c>
      <c r="AG109" s="206">
        <v>0</v>
      </c>
      <c r="AH109" s="206">
        <v>0</v>
      </c>
      <c r="AI109" s="206">
        <v>0</v>
      </c>
      <c r="AJ109" s="206">
        <v>0</v>
      </c>
      <c r="AK109" s="206">
        <v>0</v>
      </c>
      <c r="AL109" s="206">
        <v>0</v>
      </c>
      <c r="AM109" s="206">
        <v>0</v>
      </c>
      <c r="AN109" s="206">
        <v>0</v>
      </c>
      <c r="AO109" s="206">
        <v>0</v>
      </c>
      <c r="AP109" s="206">
        <v>0</v>
      </c>
      <c r="AQ109" s="206">
        <v>0</v>
      </c>
      <c r="AR109" s="206">
        <v>0</v>
      </c>
      <c r="AS109" s="206">
        <v>0</v>
      </c>
      <c r="AT109" s="206">
        <v>0</v>
      </c>
      <c r="AU109" s="206">
        <v>0</v>
      </c>
    </row>
    <row r="110" spans="1:47" x14ac:dyDescent="0.3">
      <c r="A110" s="204">
        <f t="shared" si="1"/>
        <v>4</v>
      </c>
      <c r="B110" s="204" t="str">
        <f t="shared" si="1"/>
        <v>CROATIA</v>
      </c>
      <c r="C110" s="204">
        <v>4</v>
      </c>
      <c r="E110" s="206">
        <v>3</v>
      </c>
      <c r="F110" s="207" t="s">
        <v>685</v>
      </c>
      <c r="G110" s="206">
        <v>0</v>
      </c>
      <c r="H110" s="206">
        <v>0</v>
      </c>
      <c r="I110" s="206">
        <v>0</v>
      </c>
      <c r="J110" s="206">
        <v>0</v>
      </c>
      <c r="K110" s="206">
        <v>0</v>
      </c>
      <c r="L110" s="206">
        <v>0</v>
      </c>
      <c r="M110" s="206">
        <v>0</v>
      </c>
      <c r="N110" s="206">
        <v>0</v>
      </c>
      <c r="O110" s="206">
        <v>0</v>
      </c>
      <c r="P110" s="206">
        <v>0</v>
      </c>
      <c r="Q110" s="206">
        <v>0</v>
      </c>
      <c r="R110" s="206">
        <v>0</v>
      </c>
      <c r="S110" s="206">
        <v>0</v>
      </c>
      <c r="T110" s="206">
        <v>0</v>
      </c>
      <c r="U110" s="206">
        <v>0</v>
      </c>
      <c r="V110" s="206">
        <v>0</v>
      </c>
      <c r="W110" s="206">
        <v>0</v>
      </c>
      <c r="X110" s="206">
        <v>0</v>
      </c>
      <c r="Y110" s="206">
        <v>0</v>
      </c>
      <c r="Z110" s="206">
        <v>0</v>
      </c>
      <c r="AA110" s="206">
        <v>0</v>
      </c>
      <c r="AB110" s="206">
        <v>0</v>
      </c>
      <c r="AC110" s="206">
        <v>0</v>
      </c>
      <c r="AD110" s="206">
        <v>0</v>
      </c>
      <c r="AE110" s="206">
        <v>0</v>
      </c>
      <c r="AF110" s="206">
        <v>0</v>
      </c>
      <c r="AG110" s="206">
        <v>0</v>
      </c>
      <c r="AH110" s="206">
        <v>0</v>
      </c>
      <c r="AI110" s="206">
        <v>0</v>
      </c>
      <c r="AJ110" s="206">
        <v>0</v>
      </c>
      <c r="AK110" s="206">
        <v>0</v>
      </c>
      <c r="AL110" s="206">
        <v>0</v>
      </c>
      <c r="AM110" s="206">
        <v>0</v>
      </c>
      <c r="AN110" s="206">
        <v>0</v>
      </c>
      <c r="AO110" s="206">
        <v>0</v>
      </c>
      <c r="AP110" s="206">
        <v>0</v>
      </c>
      <c r="AQ110" s="206">
        <v>0</v>
      </c>
      <c r="AR110" s="206">
        <v>0</v>
      </c>
      <c r="AS110" s="206">
        <v>0</v>
      </c>
      <c r="AT110" s="206">
        <v>0</v>
      </c>
      <c r="AU110" s="206">
        <v>0</v>
      </c>
    </row>
    <row r="111" spans="1:47" x14ac:dyDescent="0.3">
      <c r="A111" s="204">
        <f t="shared" si="1"/>
        <v>4</v>
      </c>
      <c r="B111" s="204" t="str">
        <f t="shared" si="1"/>
        <v>CUBA</v>
      </c>
      <c r="C111" s="204">
        <v>4</v>
      </c>
      <c r="E111" s="206">
        <v>3</v>
      </c>
      <c r="F111" s="207" t="s">
        <v>611</v>
      </c>
      <c r="G111" s="206">
        <v>1</v>
      </c>
      <c r="H111" s="206">
        <v>0</v>
      </c>
      <c r="I111" s="206">
        <v>0</v>
      </c>
      <c r="J111" s="206">
        <v>0</v>
      </c>
      <c r="K111" s="206">
        <v>0</v>
      </c>
      <c r="L111" s="206">
        <v>0</v>
      </c>
      <c r="M111" s="206">
        <v>0</v>
      </c>
      <c r="N111" s="206">
        <v>0</v>
      </c>
      <c r="O111" s="206">
        <v>0</v>
      </c>
      <c r="P111" s="206">
        <v>0</v>
      </c>
      <c r="Q111" s="206">
        <v>0</v>
      </c>
      <c r="R111" s="206">
        <v>0</v>
      </c>
      <c r="S111" s="206">
        <v>0</v>
      </c>
      <c r="T111" s="206">
        <v>0</v>
      </c>
      <c r="U111" s="206">
        <v>0</v>
      </c>
      <c r="V111" s="206">
        <v>0</v>
      </c>
      <c r="W111" s="206">
        <v>0</v>
      </c>
      <c r="X111" s="206">
        <v>1</v>
      </c>
      <c r="Y111" s="206">
        <v>0</v>
      </c>
      <c r="Z111" s="206">
        <v>0</v>
      </c>
      <c r="AA111" s="206">
        <v>0</v>
      </c>
      <c r="AB111" s="206">
        <v>0</v>
      </c>
      <c r="AC111" s="206">
        <v>0</v>
      </c>
      <c r="AD111" s="206">
        <v>0</v>
      </c>
      <c r="AE111" s="206">
        <v>0</v>
      </c>
      <c r="AF111" s="206">
        <v>0</v>
      </c>
      <c r="AG111" s="206">
        <v>0</v>
      </c>
      <c r="AH111" s="206">
        <v>0</v>
      </c>
      <c r="AI111" s="206">
        <v>0</v>
      </c>
      <c r="AJ111" s="206">
        <v>0</v>
      </c>
      <c r="AK111" s="206">
        <v>0</v>
      </c>
      <c r="AL111" s="206">
        <v>0</v>
      </c>
      <c r="AM111" s="206">
        <v>0</v>
      </c>
      <c r="AN111" s="206">
        <v>0</v>
      </c>
      <c r="AO111" s="206">
        <v>0</v>
      </c>
      <c r="AP111" s="206">
        <v>0</v>
      </c>
      <c r="AQ111" s="206">
        <v>0</v>
      </c>
      <c r="AR111" s="206">
        <v>0</v>
      </c>
      <c r="AS111" s="206">
        <v>0</v>
      </c>
      <c r="AT111" s="206">
        <v>0</v>
      </c>
      <c r="AU111" s="206">
        <v>0</v>
      </c>
    </row>
    <row r="112" spans="1:47" x14ac:dyDescent="0.3">
      <c r="A112" s="204">
        <f t="shared" si="1"/>
        <v>4</v>
      </c>
      <c r="B112" s="204" t="str">
        <f t="shared" si="1"/>
        <v>CURAÇAO</v>
      </c>
      <c r="C112" s="204">
        <v>4</v>
      </c>
      <c r="E112" s="206">
        <v>3</v>
      </c>
      <c r="F112" s="207" t="s">
        <v>686</v>
      </c>
      <c r="G112" s="206">
        <v>0</v>
      </c>
      <c r="H112" s="206">
        <v>0</v>
      </c>
      <c r="I112" s="206">
        <v>0</v>
      </c>
      <c r="J112" s="206">
        <v>0</v>
      </c>
      <c r="K112" s="206">
        <v>0</v>
      </c>
      <c r="L112" s="206">
        <v>0</v>
      </c>
      <c r="M112" s="206">
        <v>0</v>
      </c>
      <c r="N112" s="206">
        <v>0</v>
      </c>
      <c r="O112" s="206">
        <v>0</v>
      </c>
      <c r="P112" s="206">
        <v>0</v>
      </c>
      <c r="Q112" s="206">
        <v>0</v>
      </c>
      <c r="R112" s="206">
        <v>0</v>
      </c>
      <c r="S112" s="206">
        <v>0</v>
      </c>
      <c r="T112" s="206">
        <v>0</v>
      </c>
      <c r="U112" s="206">
        <v>0</v>
      </c>
      <c r="V112" s="206">
        <v>0</v>
      </c>
      <c r="W112" s="206">
        <v>0</v>
      </c>
      <c r="X112" s="206">
        <v>0</v>
      </c>
      <c r="Y112" s="206">
        <v>0</v>
      </c>
      <c r="Z112" s="206">
        <v>0</v>
      </c>
      <c r="AA112" s="206">
        <v>0</v>
      </c>
      <c r="AB112" s="206">
        <v>0</v>
      </c>
      <c r="AC112" s="206">
        <v>0</v>
      </c>
      <c r="AD112" s="206">
        <v>0</v>
      </c>
      <c r="AE112" s="206">
        <v>0</v>
      </c>
      <c r="AF112" s="206">
        <v>0</v>
      </c>
      <c r="AG112" s="206">
        <v>0</v>
      </c>
      <c r="AH112" s="206">
        <v>0</v>
      </c>
      <c r="AI112" s="206">
        <v>0</v>
      </c>
      <c r="AJ112" s="206">
        <v>0</v>
      </c>
      <c r="AK112" s="206">
        <v>0</v>
      </c>
      <c r="AL112" s="206">
        <v>0</v>
      </c>
      <c r="AM112" s="206">
        <v>0</v>
      </c>
      <c r="AN112" s="206">
        <v>0</v>
      </c>
      <c r="AO112" s="206">
        <v>0</v>
      </c>
      <c r="AP112" s="206">
        <v>0</v>
      </c>
      <c r="AQ112" s="206">
        <v>0</v>
      </c>
      <c r="AR112" s="206">
        <v>0</v>
      </c>
      <c r="AS112" s="206">
        <v>0</v>
      </c>
      <c r="AT112" s="206">
        <v>0</v>
      </c>
      <c r="AU112" s="206">
        <v>0</v>
      </c>
    </row>
    <row r="113" spans="1:47" x14ac:dyDescent="0.3">
      <c r="A113" s="204">
        <f t="shared" si="1"/>
        <v>4</v>
      </c>
      <c r="B113" s="204" t="str">
        <f t="shared" si="1"/>
        <v>CYPRUS</v>
      </c>
      <c r="C113" s="204">
        <v>4</v>
      </c>
      <c r="E113" s="206">
        <v>3</v>
      </c>
      <c r="F113" s="207" t="s">
        <v>579</v>
      </c>
      <c r="G113" s="206">
        <v>0</v>
      </c>
      <c r="H113" s="206">
        <v>0</v>
      </c>
      <c r="I113" s="206">
        <v>0</v>
      </c>
      <c r="J113" s="206">
        <v>0</v>
      </c>
      <c r="K113" s="206">
        <v>0</v>
      </c>
      <c r="L113" s="206">
        <v>0</v>
      </c>
      <c r="M113" s="206">
        <v>0</v>
      </c>
      <c r="N113" s="206">
        <v>0</v>
      </c>
      <c r="O113" s="206">
        <v>0</v>
      </c>
      <c r="P113" s="206">
        <v>0</v>
      </c>
      <c r="Q113" s="206">
        <v>0</v>
      </c>
      <c r="R113" s="206">
        <v>0</v>
      </c>
      <c r="S113" s="206">
        <v>0</v>
      </c>
      <c r="T113" s="206">
        <v>0</v>
      </c>
      <c r="U113" s="206">
        <v>0</v>
      </c>
      <c r="V113" s="206">
        <v>0</v>
      </c>
      <c r="W113" s="206">
        <v>0</v>
      </c>
      <c r="X113" s="206">
        <v>0</v>
      </c>
      <c r="Y113" s="206">
        <v>0</v>
      </c>
      <c r="Z113" s="206">
        <v>0</v>
      </c>
      <c r="AA113" s="206">
        <v>0</v>
      </c>
      <c r="AB113" s="206">
        <v>0</v>
      </c>
      <c r="AC113" s="206">
        <v>0</v>
      </c>
      <c r="AD113" s="206">
        <v>0</v>
      </c>
      <c r="AE113" s="206">
        <v>0</v>
      </c>
      <c r="AF113" s="206">
        <v>0</v>
      </c>
      <c r="AG113" s="206">
        <v>0</v>
      </c>
      <c r="AH113" s="206">
        <v>0</v>
      </c>
      <c r="AI113" s="206">
        <v>0</v>
      </c>
      <c r="AJ113" s="206">
        <v>0</v>
      </c>
      <c r="AK113" s="206">
        <v>0</v>
      </c>
      <c r="AL113" s="206">
        <v>0</v>
      </c>
      <c r="AM113" s="206">
        <v>0</v>
      </c>
      <c r="AN113" s="206">
        <v>0</v>
      </c>
      <c r="AO113" s="206">
        <v>0</v>
      </c>
      <c r="AP113" s="206">
        <v>0</v>
      </c>
      <c r="AQ113" s="206">
        <v>0</v>
      </c>
      <c r="AR113" s="206">
        <v>0</v>
      </c>
      <c r="AS113" s="206">
        <v>0</v>
      </c>
      <c r="AT113" s="206">
        <v>0</v>
      </c>
      <c r="AU113" s="206">
        <v>0</v>
      </c>
    </row>
    <row r="114" spans="1:47" x14ac:dyDescent="0.3">
      <c r="A114" s="204">
        <f t="shared" si="1"/>
        <v>4</v>
      </c>
      <c r="B114" s="204" t="str">
        <f t="shared" si="1"/>
        <v>CZECH REPUBLIC</v>
      </c>
      <c r="C114" s="204">
        <v>4</v>
      </c>
      <c r="E114" s="206">
        <v>3</v>
      </c>
      <c r="F114" s="207" t="s">
        <v>687</v>
      </c>
      <c r="G114" s="206">
        <v>3</v>
      </c>
      <c r="H114" s="206">
        <v>0</v>
      </c>
      <c r="I114" s="206">
        <v>0</v>
      </c>
      <c r="J114" s="206">
        <v>0</v>
      </c>
      <c r="K114" s="206">
        <v>0</v>
      </c>
      <c r="L114" s="206">
        <v>0</v>
      </c>
      <c r="M114" s="206">
        <v>0</v>
      </c>
      <c r="N114" s="206">
        <v>0</v>
      </c>
      <c r="O114" s="206">
        <v>0</v>
      </c>
      <c r="P114" s="206">
        <v>0</v>
      </c>
      <c r="Q114" s="206">
        <v>0</v>
      </c>
      <c r="R114" s="206">
        <v>0</v>
      </c>
      <c r="S114" s="206">
        <v>0</v>
      </c>
      <c r="T114" s="206">
        <v>0</v>
      </c>
      <c r="U114" s="206">
        <v>0</v>
      </c>
      <c r="V114" s="206">
        <v>0</v>
      </c>
      <c r="W114" s="206">
        <v>0</v>
      </c>
      <c r="X114" s="206">
        <v>3</v>
      </c>
      <c r="Y114" s="206">
        <v>0</v>
      </c>
      <c r="Z114" s="206">
        <v>0</v>
      </c>
      <c r="AA114" s="206">
        <v>0</v>
      </c>
      <c r="AB114" s="206">
        <v>0</v>
      </c>
      <c r="AC114" s="206">
        <v>0</v>
      </c>
      <c r="AD114" s="206">
        <v>0</v>
      </c>
      <c r="AE114" s="206">
        <v>0</v>
      </c>
      <c r="AF114" s="206">
        <v>0</v>
      </c>
      <c r="AG114" s="206">
        <v>0</v>
      </c>
      <c r="AH114" s="206">
        <v>0</v>
      </c>
      <c r="AI114" s="206">
        <v>0</v>
      </c>
      <c r="AJ114" s="206">
        <v>0</v>
      </c>
      <c r="AK114" s="206">
        <v>0</v>
      </c>
      <c r="AL114" s="206">
        <v>0</v>
      </c>
      <c r="AM114" s="206">
        <v>0</v>
      </c>
      <c r="AN114" s="206">
        <v>0</v>
      </c>
      <c r="AO114" s="206">
        <v>0</v>
      </c>
      <c r="AP114" s="206">
        <v>0</v>
      </c>
      <c r="AQ114" s="206">
        <v>0</v>
      </c>
      <c r="AR114" s="206">
        <v>0</v>
      </c>
      <c r="AS114" s="206">
        <v>0</v>
      </c>
      <c r="AT114" s="206">
        <v>0</v>
      </c>
      <c r="AU114" s="206">
        <v>0</v>
      </c>
    </row>
    <row r="115" spans="1:47" x14ac:dyDescent="0.3">
      <c r="A115" s="204">
        <f t="shared" si="1"/>
        <v>4</v>
      </c>
      <c r="B115" s="204" t="str">
        <f t="shared" si="1"/>
        <v>DENMARK</v>
      </c>
      <c r="C115" s="204">
        <v>4</v>
      </c>
      <c r="E115" s="206">
        <v>3</v>
      </c>
      <c r="F115" s="207" t="s">
        <v>601</v>
      </c>
      <c r="G115" s="206">
        <v>1</v>
      </c>
      <c r="H115" s="206">
        <v>0</v>
      </c>
      <c r="I115" s="206">
        <v>0</v>
      </c>
      <c r="J115" s="206">
        <v>0</v>
      </c>
      <c r="K115" s="206">
        <v>0</v>
      </c>
      <c r="L115" s="206">
        <v>0</v>
      </c>
      <c r="M115" s="206">
        <v>0</v>
      </c>
      <c r="N115" s="206">
        <v>0</v>
      </c>
      <c r="O115" s="206">
        <v>0</v>
      </c>
      <c r="P115" s="206">
        <v>0</v>
      </c>
      <c r="Q115" s="206">
        <v>0</v>
      </c>
      <c r="R115" s="206">
        <v>0</v>
      </c>
      <c r="S115" s="206">
        <v>0</v>
      </c>
      <c r="T115" s="206">
        <v>0</v>
      </c>
      <c r="U115" s="206">
        <v>0</v>
      </c>
      <c r="V115" s="206">
        <v>0</v>
      </c>
      <c r="W115" s="206">
        <v>0</v>
      </c>
      <c r="X115" s="206">
        <v>1</v>
      </c>
      <c r="Y115" s="206">
        <v>0</v>
      </c>
      <c r="Z115" s="206">
        <v>0</v>
      </c>
      <c r="AA115" s="206">
        <v>0</v>
      </c>
      <c r="AB115" s="206">
        <v>0</v>
      </c>
      <c r="AC115" s="206">
        <v>0</v>
      </c>
      <c r="AD115" s="206">
        <v>0</v>
      </c>
      <c r="AE115" s="206">
        <v>0</v>
      </c>
      <c r="AF115" s="206">
        <v>0</v>
      </c>
      <c r="AG115" s="206">
        <v>0</v>
      </c>
      <c r="AH115" s="206">
        <v>0</v>
      </c>
      <c r="AI115" s="206">
        <v>0</v>
      </c>
      <c r="AJ115" s="206">
        <v>0</v>
      </c>
      <c r="AK115" s="206">
        <v>0</v>
      </c>
      <c r="AL115" s="206">
        <v>0</v>
      </c>
      <c r="AM115" s="206">
        <v>0</v>
      </c>
      <c r="AN115" s="206">
        <v>0</v>
      </c>
      <c r="AO115" s="206">
        <v>0</v>
      </c>
      <c r="AP115" s="206">
        <v>0</v>
      </c>
      <c r="AQ115" s="206">
        <v>0</v>
      </c>
      <c r="AR115" s="206">
        <v>0</v>
      </c>
      <c r="AS115" s="206">
        <v>0</v>
      </c>
      <c r="AT115" s="206">
        <v>0</v>
      </c>
      <c r="AU115" s="206">
        <v>0</v>
      </c>
    </row>
    <row r="116" spans="1:47" x14ac:dyDescent="0.3">
      <c r="A116" s="204">
        <f t="shared" si="1"/>
        <v>4</v>
      </c>
      <c r="B116" s="204" t="str">
        <f t="shared" si="1"/>
        <v>DJIBOUTI</v>
      </c>
      <c r="C116" s="204">
        <v>4</v>
      </c>
      <c r="E116" s="206">
        <v>3</v>
      </c>
      <c r="F116" s="207" t="s">
        <v>688</v>
      </c>
      <c r="G116" s="206">
        <v>0</v>
      </c>
      <c r="H116" s="206">
        <v>0</v>
      </c>
      <c r="I116" s="206">
        <v>0</v>
      </c>
      <c r="J116" s="206">
        <v>0</v>
      </c>
      <c r="K116" s="206">
        <v>0</v>
      </c>
      <c r="L116" s="206">
        <v>0</v>
      </c>
      <c r="M116" s="206">
        <v>0</v>
      </c>
      <c r="N116" s="206">
        <v>0</v>
      </c>
      <c r="O116" s="206">
        <v>0</v>
      </c>
      <c r="P116" s="206">
        <v>0</v>
      </c>
      <c r="Q116" s="206">
        <v>0</v>
      </c>
      <c r="R116" s="206">
        <v>0</v>
      </c>
      <c r="S116" s="206">
        <v>0</v>
      </c>
      <c r="T116" s="206">
        <v>0</v>
      </c>
      <c r="U116" s="206">
        <v>0</v>
      </c>
      <c r="V116" s="206">
        <v>0</v>
      </c>
      <c r="W116" s="206">
        <v>0</v>
      </c>
      <c r="X116" s="206">
        <v>0</v>
      </c>
      <c r="Y116" s="206">
        <v>0</v>
      </c>
      <c r="Z116" s="206">
        <v>0</v>
      </c>
      <c r="AA116" s="206">
        <v>0</v>
      </c>
      <c r="AB116" s="206">
        <v>0</v>
      </c>
      <c r="AC116" s="206">
        <v>0</v>
      </c>
      <c r="AD116" s="206">
        <v>0</v>
      </c>
      <c r="AE116" s="206">
        <v>0</v>
      </c>
      <c r="AF116" s="206">
        <v>0</v>
      </c>
      <c r="AG116" s="206">
        <v>0</v>
      </c>
      <c r="AH116" s="206">
        <v>0</v>
      </c>
      <c r="AI116" s="206">
        <v>0</v>
      </c>
      <c r="AJ116" s="206">
        <v>0</v>
      </c>
      <c r="AK116" s="206">
        <v>0</v>
      </c>
      <c r="AL116" s="206">
        <v>0</v>
      </c>
      <c r="AM116" s="206">
        <v>0</v>
      </c>
      <c r="AN116" s="206">
        <v>0</v>
      </c>
      <c r="AO116" s="206">
        <v>0</v>
      </c>
      <c r="AP116" s="206">
        <v>0</v>
      </c>
      <c r="AQ116" s="206">
        <v>0</v>
      </c>
      <c r="AR116" s="206">
        <v>0</v>
      </c>
      <c r="AS116" s="206">
        <v>0</v>
      </c>
      <c r="AT116" s="206">
        <v>0</v>
      </c>
      <c r="AU116" s="206">
        <v>0</v>
      </c>
    </row>
    <row r="117" spans="1:47" x14ac:dyDescent="0.3">
      <c r="A117" s="204">
        <f t="shared" si="1"/>
        <v>4</v>
      </c>
      <c r="B117" s="204" t="str">
        <f t="shared" si="1"/>
        <v>DOMINICA</v>
      </c>
      <c r="C117" s="204">
        <v>4</v>
      </c>
      <c r="E117" s="206">
        <v>3</v>
      </c>
      <c r="F117" s="207" t="s">
        <v>689</v>
      </c>
      <c r="G117" s="206">
        <v>0</v>
      </c>
      <c r="H117" s="206">
        <v>0</v>
      </c>
      <c r="I117" s="206">
        <v>0</v>
      </c>
      <c r="J117" s="206">
        <v>0</v>
      </c>
      <c r="K117" s="206">
        <v>0</v>
      </c>
      <c r="L117" s="206">
        <v>0</v>
      </c>
      <c r="M117" s="206">
        <v>0</v>
      </c>
      <c r="N117" s="206">
        <v>0</v>
      </c>
      <c r="O117" s="206">
        <v>0</v>
      </c>
      <c r="P117" s="206">
        <v>0</v>
      </c>
      <c r="Q117" s="206">
        <v>0</v>
      </c>
      <c r="R117" s="206">
        <v>0</v>
      </c>
      <c r="S117" s="206">
        <v>0</v>
      </c>
      <c r="T117" s="206">
        <v>0</v>
      </c>
      <c r="U117" s="206">
        <v>0</v>
      </c>
      <c r="V117" s="206">
        <v>0</v>
      </c>
      <c r="W117" s="206">
        <v>0</v>
      </c>
      <c r="X117" s="206">
        <v>0</v>
      </c>
      <c r="Y117" s="206">
        <v>0</v>
      </c>
      <c r="Z117" s="206">
        <v>0</v>
      </c>
      <c r="AA117" s="206">
        <v>0</v>
      </c>
      <c r="AB117" s="206">
        <v>0</v>
      </c>
      <c r="AC117" s="206">
        <v>0</v>
      </c>
      <c r="AD117" s="206">
        <v>0</v>
      </c>
      <c r="AE117" s="206">
        <v>0</v>
      </c>
      <c r="AF117" s="206">
        <v>0</v>
      </c>
      <c r="AG117" s="206">
        <v>0</v>
      </c>
      <c r="AH117" s="206">
        <v>0</v>
      </c>
      <c r="AI117" s="206">
        <v>0</v>
      </c>
      <c r="AJ117" s="206">
        <v>0</v>
      </c>
      <c r="AK117" s="206">
        <v>0</v>
      </c>
      <c r="AL117" s="206">
        <v>0</v>
      </c>
      <c r="AM117" s="206">
        <v>0</v>
      </c>
      <c r="AN117" s="206">
        <v>0</v>
      </c>
      <c r="AO117" s="206">
        <v>0</v>
      </c>
      <c r="AP117" s="206">
        <v>0</v>
      </c>
      <c r="AQ117" s="206">
        <v>0</v>
      </c>
      <c r="AR117" s="206">
        <v>0</v>
      </c>
      <c r="AS117" s="206">
        <v>0</v>
      </c>
      <c r="AT117" s="206">
        <v>0</v>
      </c>
      <c r="AU117" s="206">
        <v>0</v>
      </c>
    </row>
    <row r="118" spans="1:47" x14ac:dyDescent="0.3">
      <c r="A118" s="204">
        <f t="shared" si="1"/>
        <v>4</v>
      </c>
      <c r="B118" s="204" t="str">
        <f t="shared" si="1"/>
        <v>DOMINICAN REPUBLIC</v>
      </c>
      <c r="C118" s="204">
        <v>4</v>
      </c>
      <c r="E118" s="206">
        <v>3</v>
      </c>
      <c r="F118" s="207" t="s">
        <v>613</v>
      </c>
      <c r="G118" s="206">
        <v>3</v>
      </c>
      <c r="H118" s="206">
        <v>0</v>
      </c>
      <c r="I118" s="206">
        <v>0</v>
      </c>
      <c r="J118" s="206">
        <v>1</v>
      </c>
      <c r="K118" s="206">
        <v>0</v>
      </c>
      <c r="L118" s="206">
        <v>0</v>
      </c>
      <c r="M118" s="206">
        <v>0</v>
      </c>
      <c r="N118" s="206">
        <v>0</v>
      </c>
      <c r="O118" s="206">
        <v>0</v>
      </c>
      <c r="P118" s="206">
        <v>0</v>
      </c>
      <c r="Q118" s="206">
        <v>0</v>
      </c>
      <c r="R118" s="206">
        <v>0</v>
      </c>
      <c r="S118" s="206">
        <v>0</v>
      </c>
      <c r="T118" s="206">
        <v>0</v>
      </c>
      <c r="U118" s="206">
        <v>0</v>
      </c>
      <c r="V118" s="206">
        <v>0</v>
      </c>
      <c r="W118" s="206">
        <v>0</v>
      </c>
      <c r="X118" s="206">
        <v>1</v>
      </c>
      <c r="Y118" s="206">
        <v>1</v>
      </c>
      <c r="Z118" s="206">
        <v>0</v>
      </c>
      <c r="AA118" s="206">
        <v>0</v>
      </c>
      <c r="AB118" s="206">
        <v>0</v>
      </c>
      <c r="AC118" s="206">
        <v>0</v>
      </c>
      <c r="AD118" s="206">
        <v>0</v>
      </c>
      <c r="AE118" s="206">
        <v>0</v>
      </c>
      <c r="AF118" s="206">
        <v>0</v>
      </c>
      <c r="AG118" s="206">
        <v>0</v>
      </c>
      <c r="AH118" s="206">
        <v>0</v>
      </c>
      <c r="AI118" s="206">
        <v>0</v>
      </c>
      <c r="AJ118" s="206">
        <v>0</v>
      </c>
      <c r="AK118" s="206">
        <v>0</v>
      </c>
      <c r="AL118" s="206">
        <v>0</v>
      </c>
      <c r="AM118" s="206">
        <v>0</v>
      </c>
      <c r="AN118" s="206">
        <v>0</v>
      </c>
      <c r="AO118" s="206">
        <v>0</v>
      </c>
      <c r="AP118" s="206">
        <v>0</v>
      </c>
      <c r="AQ118" s="206">
        <v>0</v>
      </c>
      <c r="AR118" s="206">
        <v>0</v>
      </c>
      <c r="AS118" s="206">
        <v>0</v>
      </c>
      <c r="AT118" s="206">
        <v>0</v>
      </c>
      <c r="AU118" s="206">
        <v>0</v>
      </c>
    </row>
    <row r="119" spans="1:47" x14ac:dyDescent="0.3">
      <c r="A119" s="204">
        <f t="shared" si="1"/>
        <v>4</v>
      </c>
      <c r="B119" s="204" t="str">
        <f t="shared" si="1"/>
        <v>ECUADOR</v>
      </c>
      <c r="C119" s="204">
        <v>4</v>
      </c>
      <c r="E119" s="206">
        <v>3</v>
      </c>
      <c r="F119" s="207" t="s">
        <v>690</v>
      </c>
      <c r="G119" s="206">
        <v>11</v>
      </c>
      <c r="H119" s="206">
        <v>0</v>
      </c>
      <c r="I119" s="206">
        <v>0</v>
      </c>
      <c r="J119" s="206">
        <v>1</v>
      </c>
      <c r="K119" s="206">
        <v>0</v>
      </c>
      <c r="L119" s="206">
        <v>0</v>
      </c>
      <c r="M119" s="206">
        <v>0</v>
      </c>
      <c r="N119" s="206">
        <v>0</v>
      </c>
      <c r="O119" s="206">
        <v>0</v>
      </c>
      <c r="P119" s="206">
        <v>0</v>
      </c>
      <c r="Q119" s="206">
        <v>0</v>
      </c>
      <c r="R119" s="206">
        <v>0</v>
      </c>
      <c r="S119" s="206">
        <v>0</v>
      </c>
      <c r="T119" s="206">
        <v>0</v>
      </c>
      <c r="U119" s="206">
        <v>0</v>
      </c>
      <c r="V119" s="206">
        <v>0</v>
      </c>
      <c r="W119" s="206">
        <v>0</v>
      </c>
      <c r="X119" s="206">
        <v>6</v>
      </c>
      <c r="Y119" s="206">
        <v>0</v>
      </c>
      <c r="Z119" s="206">
        <v>0</v>
      </c>
      <c r="AA119" s="206">
        <v>0</v>
      </c>
      <c r="AB119" s="206">
        <v>0</v>
      </c>
      <c r="AC119" s="206">
        <v>0</v>
      </c>
      <c r="AD119" s="206">
        <v>0</v>
      </c>
      <c r="AE119" s="206">
        <v>0</v>
      </c>
      <c r="AF119" s="206">
        <v>0</v>
      </c>
      <c r="AG119" s="206">
        <v>0</v>
      </c>
      <c r="AH119" s="206">
        <v>0</v>
      </c>
      <c r="AI119" s="206">
        <v>0</v>
      </c>
      <c r="AJ119" s="206">
        <v>0</v>
      </c>
      <c r="AK119" s="206">
        <v>0</v>
      </c>
      <c r="AL119" s="206">
        <v>2</v>
      </c>
      <c r="AM119" s="206">
        <v>0</v>
      </c>
      <c r="AN119" s="206">
        <v>0</v>
      </c>
      <c r="AO119" s="206">
        <v>0</v>
      </c>
      <c r="AP119" s="206">
        <v>0</v>
      </c>
      <c r="AQ119" s="206">
        <v>0</v>
      </c>
      <c r="AR119" s="206">
        <v>0</v>
      </c>
      <c r="AS119" s="206">
        <v>0</v>
      </c>
      <c r="AT119" s="206">
        <v>0</v>
      </c>
      <c r="AU119" s="206">
        <v>2</v>
      </c>
    </row>
    <row r="120" spans="1:47" x14ac:dyDescent="0.3">
      <c r="A120" s="204">
        <f t="shared" si="1"/>
        <v>4</v>
      </c>
      <c r="B120" s="204" t="str">
        <f t="shared" si="1"/>
        <v>EGYPT</v>
      </c>
      <c r="C120" s="204">
        <v>4</v>
      </c>
      <c r="E120" s="206">
        <v>3</v>
      </c>
      <c r="F120" s="207" t="s">
        <v>543</v>
      </c>
      <c r="G120" s="206">
        <v>2</v>
      </c>
      <c r="H120" s="206">
        <v>0</v>
      </c>
      <c r="I120" s="206">
        <v>0</v>
      </c>
      <c r="J120" s="206">
        <v>0</v>
      </c>
      <c r="K120" s="206">
        <v>0</v>
      </c>
      <c r="L120" s="206">
        <v>0</v>
      </c>
      <c r="M120" s="206">
        <v>0</v>
      </c>
      <c r="N120" s="206">
        <v>0</v>
      </c>
      <c r="O120" s="206">
        <v>0</v>
      </c>
      <c r="P120" s="206">
        <v>0</v>
      </c>
      <c r="Q120" s="206">
        <v>0</v>
      </c>
      <c r="R120" s="206">
        <v>0</v>
      </c>
      <c r="S120" s="206">
        <v>0</v>
      </c>
      <c r="T120" s="206">
        <v>0</v>
      </c>
      <c r="U120" s="206">
        <v>0</v>
      </c>
      <c r="V120" s="206">
        <v>0</v>
      </c>
      <c r="W120" s="206">
        <v>0</v>
      </c>
      <c r="X120" s="206">
        <v>2</v>
      </c>
      <c r="Y120" s="206">
        <v>0</v>
      </c>
      <c r="Z120" s="206">
        <v>0</v>
      </c>
      <c r="AA120" s="206">
        <v>0</v>
      </c>
      <c r="AB120" s="206">
        <v>0</v>
      </c>
      <c r="AC120" s="206">
        <v>0</v>
      </c>
      <c r="AD120" s="206">
        <v>0</v>
      </c>
      <c r="AE120" s="206">
        <v>0</v>
      </c>
      <c r="AF120" s="206">
        <v>0</v>
      </c>
      <c r="AG120" s="206">
        <v>0</v>
      </c>
      <c r="AH120" s="206">
        <v>0</v>
      </c>
      <c r="AI120" s="206">
        <v>0</v>
      </c>
      <c r="AJ120" s="206">
        <v>0</v>
      </c>
      <c r="AK120" s="206">
        <v>0</v>
      </c>
      <c r="AL120" s="206">
        <v>0</v>
      </c>
      <c r="AM120" s="206">
        <v>0</v>
      </c>
      <c r="AN120" s="206">
        <v>0</v>
      </c>
      <c r="AO120" s="206">
        <v>0</v>
      </c>
      <c r="AP120" s="206">
        <v>0</v>
      </c>
      <c r="AQ120" s="206">
        <v>0</v>
      </c>
      <c r="AR120" s="206">
        <v>0</v>
      </c>
      <c r="AS120" s="206">
        <v>0</v>
      </c>
      <c r="AT120" s="206">
        <v>0</v>
      </c>
      <c r="AU120" s="206">
        <v>0</v>
      </c>
    </row>
    <row r="121" spans="1:47" x14ac:dyDescent="0.3">
      <c r="A121" s="204">
        <f t="shared" si="1"/>
        <v>4</v>
      </c>
      <c r="B121" s="204" t="str">
        <f t="shared" si="1"/>
        <v>EL SALVADOR</v>
      </c>
      <c r="C121" s="204">
        <v>4</v>
      </c>
      <c r="E121" s="206">
        <v>3</v>
      </c>
      <c r="F121" s="207" t="s">
        <v>506</v>
      </c>
      <c r="G121" s="206">
        <v>7</v>
      </c>
      <c r="H121" s="206">
        <v>0</v>
      </c>
      <c r="I121" s="206">
        <v>0</v>
      </c>
      <c r="J121" s="206">
        <v>0</v>
      </c>
      <c r="K121" s="206">
        <v>0</v>
      </c>
      <c r="L121" s="206">
        <v>0</v>
      </c>
      <c r="M121" s="206">
        <v>0</v>
      </c>
      <c r="N121" s="206">
        <v>0</v>
      </c>
      <c r="O121" s="206">
        <v>1</v>
      </c>
      <c r="P121" s="206">
        <v>0</v>
      </c>
      <c r="Q121" s="206">
        <v>0</v>
      </c>
      <c r="R121" s="206">
        <v>0</v>
      </c>
      <c r="S121" s="206">
        <v>0</v>
      </c>
      <c r="T121" s="206">
        <v>1</v>
      </c>
      <c r="U121" s="206">
        <v>0</v>
      </c>
      <c r="V121" s="206">
        <v>0</v>
      </c>
      <c r="W121" s="206">
        <v>0</v>
      </c>
      <c r="X121" s="206">
        <v>4</v>
      </c>
      <c r="Y121" s="206">
        <v>0</v>
      </c>
      <c r="Z121" s="206">
        <v>0</v>
      </c>
      <c r="AA121" s="206">
        <v>0</v>
      </c>
      <c r="AB121" s="206">
        <v>0</v>
      </c>
      <c r="AC121" s="206">
        <v>0</v>
      </c>
      <c r="AD121" s="206">
        <v>0</v>
      </c>
      <c r="AE121" s="206">
        <v>0</v>
      </c>
      <c r="AF121" s="206">
        <v>0</v>
      </c>
      <c r="AG121" s="206">
        <v>0</v>
      </c>
      <c r="AH121" s="206">
        <v>0</v>
      </c>
      <c r="AI121" s="206">
        <v>0</v>
      </c>
      <c r="AJ121" s="206">
        <v>0</v>
      </c>
      <c r="AK121" s="206">
        <v>0</v>
      </c>
      <c r="AL121" s="206">
        <v>0</v>
      </c>
      <c r="AM121" s="206">
        <v>0</v>
      </c>
      <c r="AN121" s="206">
        <v>0</v>
      </c>
      <c r="AO121" s="206">
        <v>0</v>
      </c>
      <c r="AP121" s="206">
        <v>0</v>
      </c>
      <c r="AQ121" s="206">
        <v>0</v>
      </c>
      <c r="AR121" s="206">
        <v>1</v>
      </c>
      <c r="AS121" s="206">
        <v>0</v>
      </c>
      <c r="AT121" s="206">
        <v>0</v>
      </c>
      <c r="AU121" s="206">
        <v>0</v>
      </c>
    </row>
    <row r="122" spans="1:47" x14ac:dyDescent="0.3">
      <c r="A122" s="204">
        <f t="shared" si="1"/>
        <v>4</v>
      </c>
      <c r="B122" s="204" t="str">
        <f t="shared" si="1"/>
        <v>ENGLAND</v>
      </c>
      <c r="C122" s="204">
        <v>4</v>
      </c>
      <c r="E122" s="206">
        <v>3</v>
      </c>
      <c r="F122" s="207" t="s">
        <v>321</v>
      </c>
      <c r="G122" s="206">
        <v>0</v>
      </c>
      <c r="H122" s="206">
        <v>0</v>
      </c>
      <c r="I122" s="206">
        <v>0</v>
      </c>
      <c r="J122" s="206">
        <v>0</v>
      </c>
      <c r="K122" s="206">
        <v>0</v>
      </c>
      <c r="L122" s="206">
        <v>0</v>
      </c>
      <c r="M122" s="206">
        <v>0</v>
      </c>
      <c r="N122" s="206">
        <v>0</v>
      </c>
      <c r="O122" s="206">
        <v>0</v>
      </c>
      <c r="P122" s="206">
        <v>0</v>
      </c>
      <c r="Q122" s="206">
        <v>0</v>
      </c>
      <c r="R122" s="206">
        <v>0</v>
      </c>
      <c r="S122" s="206">
        <v>0</v>
      </c>
      <c r="T122" s="206">
        <v>0</v>
      </c>
      <c r="U122" s="206">
        <v>0</v>
      </c>
      <c r="V122" s="206">
        <v>0</v>
      </c>
      <c r="W122" s="206">
        <v>0</v>
      </c>
      <c r="X122" s="206">
        <v>0</v>
      </c>
      <c r="Y122" s="206">
        <v>0</v>
      </c>
      <c r="Z122" s="206">
        <v>0</v>
      </c>
      <c r="AA122" s="206">
        <v>0</v>
      </c>
      <c r="AB122" s="206">
        <v>0</v>
      </c>
      <c r="AC122" s="206">
        <v>0</v>
      </c>
      <c r="AD122" s="206">
        <v>0</v>
      </c>
      <c r="AE122" s="206">
        <v>0</v>
      </c>
      <c r="AF122" s="206">
        <v>0</v>
      </c>
      <c r="AG122" s="206">
        <v>0</v>
      </c>
      <c r="AH122" s="206">
        <v>0</v>
      </c>
      <c r="AI122" s="206">
        <v>0</v>
      </c>
      <c r="AJ122" s="206">
        <v>0</v>
      </c>
      <c r="AK122" s="206">
        <v>0</v>
      </c>
      <c r="AL122" s="206">
        <v>0</v>
      </c>
      <c r="AM122" s="206">
        <v>0</v>
      </c>
      <c r="AN122" s="206">
        <v>0</v>
      </c>
      <c r="AO122" s="206">
        <v>0</v>
      </c>
      <c r="AP122" s="206">
        <v>0</v>
      </c>
      <c r="AQ122" s="206">
        <v>0</v>
      </c>
      <c r="AR122" s="206">
        <v>0</v>
      </c>
      <c r="AS122" s="206">
        <v>0</v>
      </c>
      <c r="AT122" s="206">
        <v>0</v>
      </c>
      <c r="AU122" s="206">
        <v>0</v>
      </c>
    </row>
    <row r="123" spans="1:47" x14ac:dyDescent="0.3">
      <c r="A123" s="204">
        <f t="shared" si="1"/>
        <v>4</v>
      </c>
      <c r="B123" s="204" t="str">
        <f t="shared" si="1"/>
        <v>EQUATORIAL GUINEA</v>
      </c>
      <c r="C123" s="204">
        <v>4</v>
      </c>
      <c r="E123" s="206">
        <v>3</v>
      </c>
      <c r="F123" s="207" t="s">
        <v>691</v>
      </c>
      <c r="G123" s="206">
        <v>0</v>
      </c>
      <c r="H123" s="206">
        <v>0</v>
      </c>
      <c r="I123" s="206">
        <v>0</v>
      </c>
      <c r="J123" s="206">
        <v>0</v>
      </c>
      <c r="K123" s="206">
        <v>0</v>
      </c>
      <c r="L123" s="206">
        <v>0</v>
      </c>
      <c r="M123" s="206">
        <v>0</v>
      </c>
      <c r="N123" s="206">
        <v>0</v>
      </c>
      <c r="O123" s="206">
        <v>0</v>
      </c>
      <c r="P123" s="206">
        <v>0</v>
      </c>
      <c r="Q123" s="206">
        <v>0</v>
      </c>
      <c r="R123" s="206">
        <v>0</v>
      </c>
      <c r="S123" s="206">
        <v>0</v>
      </c>
      <c r="T123" s="206">
        <v>0</v>
      </c>
      <c r="U123" s="206">
        <v>0</v>
      </c>
      <c r="V123" s="206">
        <v>0</v>
      </c>
      <c r="W123" s="206">
        <v>0</v>
      </c>
      <c r="X123" s="206">
        <v>0</v>
      </c>
      <c r="Y123" s="206">
        <v>0</v>
      </c>
      <c r="Z123" s="206">
        <v>0</v>
      </c>
      <c r="AA123" s="206">
        <v>0</v>
      </c>
      <c r="AB123" s="206">
        <v>0</v>
      </c>
      <c r="AC123" s="206">
        <v>0</v>
      </c>
      <c r="AD123" s="206">
        <v>0</v>
      </c>
      <c r="AE123" s="206">
        <v>0</v>
      </c>
      <c r="AF123" s="206">
        <v>0</v>
      </c>
      <c r="AG123" s="206">
        <v>0</v>
      </c>
      <c r="AH123" s="206">
        <v>0</v>
      </c>
      <c r="AI123" s="206">
        <v>0</v>
      </c>
      <c r="AJ123" s="206">
        <v>0</v>
      </c>
      <c r="AK123" s="206">
        <v>0</v>
      </c>
      <c r="AL123" s="206">
        <v>0</v>
      </c>
      <c r="AM123" s="206">
        <v>0</v>
      </c>
      <c r="AN123" s="206">
        <v>0</v>
      </c>
      <c r="AO123" s="206">
        <v>0</v>
      </c>
      <c r="AP123" s="206">
        <v>0</v>
      </c>
      <c r="AQ123" s="206">
        <v>0</v>
      </c>
      <c r="AR123" s="206">
        <v>0</v>
      </c>
      <c r="AS123" s="206">
        <v>0</v>
      </c>
      <c r="AT123" s="206">
        <v>0</v>
      </c>
      <c r="AU123" s="206">
        <v>0</v>
      </c>
    </row>
    <row r="124" spans="1:47" x14ac:dyDescent="0.3">
      <c r="A124" s="204">
        <f t="shared" si="1"/>
        <v>4</v>
      </c>
      <c r="B124" s="204" t="str">
        <f t="shared" si="1"/>
        <v>ERITREA</v>
      </c>
      <c r="C124" s="204">
        <v>4</v>
      </c>
      <c r="E124" s="206">
        <v>3</v>
      </c>
      <c r="F124" s="207" t="s">
        <v>692</v>
      </c>
      <c r="G124" s="206">
        <v>31</v>
      </c>
      <c r="H124" s="206">
        <v>0</v>
      </c>
      <c r="I124" s="206">
        <v>0</v>
      </c>
      <c r="J124" s="206">
        <v>0</v>
      </c>
      <c r="K124" s="206">
        <v>0</v>
      </c>
      <c r="L124" s="206">
        <v>0</v>
      </c>
      <c r="M124" s="206">
        <v>0</v>
      </c>
      <c r="N124" s="206">
        <v>0</v>
      </c>
      <c r="O124" s="206">
        <v>0</v>
      </c>
      <c r="P124" s="206">
        <v>0</v>
      </c>
      <c r="Q124" s="206">
        <v>0</v>
      </c>
      <c r="R124" s="206">
        <v>0</v>
      </c>
      <c r="S124" s="206">
        <v>0</v>
      </c>
      <c r="T124" s="206">
        <v>0</v>
      </c>
      <c r="U124" s="206">
        <v>0</v>
      </c>
      <c r="V124" s="206">
        <v>0</v>
      </c>
      <c r="W124" s="206">
        <v>0</v>
      </c>
      <c r="X124" s="206">
        <v>23</v>
      </c>
      <c r="Y124" s="206">
        <v>0</v>
      </c>
      <c r="Z124" s="206">
        <v>0</v>
      </c>
      <c r="AA124" s="206">
        <v>0</v>
      </c>
      <c r="AB124" s="206">
        <v>0</v>
      </c>
      <c r="AC124" s="206">
        <v>0</v>
      </c>
      <c r="AD124" s="206">
        <v>0</v>
      </c>
      <c r="AE124" s="206">
        <v>0</v>
      </c>
      <c r="AF124" s="206">
        <v>0</v>
      </c>
      <c r="AG124" s="206">
        <v>0</v>
      </c>
      <c r="AH124" s="206">
        <v>0</v>
      </c>
      <c r="AI124" s="206">
        <v>0</v>
      </c>
      <c r="AJ124" s="206">
        <v>0</v>
      </c>
      <c r="AK124" s="206">
        <v>0</v>
      </c>
      <c r="AL124" s="206">
        <v>1</v>
      </c>
      <c r="AM124" s="206">
        <v>0</v>
      </c>
      <c r="AN124" s="206">
        <v>0</v>
      </c>
      <c r="AO124" s="206">
        <v>0</v>
      </c>
      <c r="AP124" s="206">
        <v>0</v>
      </c>
      <c r="AQ124" s="206">
        <v>0</v>
      </c>
      <c r="AR124" s="206">
        <v>0</v>
      </c>
      <c r="AS124" s="206">
        <v>0</v>
      </c>
      <c r="AT124" s="206">
        <v>0</v>
      </c>
      <c r="AU124" s="206">
        <v>7</v>
      </c>
    </row>
    <row r="125" spans="1:47" x14ac:dyDescent="0.3">
      <c r="A125" s="204">
        <f t="shared" si="1"/>
        <v>4</v>
      </c>
      <c r="B125" s="204" t="str">
        <f t="shared" si="1"/>
        <v>ESTONIA</v>
      </c>
      <c r="C125" s="204">
        <v>4</v>
      </c>
      <c r="E125" s="206">
        <v>3</v>
      </c>
      <c r="F125" s="207" t="s">
        <v>693</v>
      </c>
      <c r="G125" s="206">
        <v>0</v>
      </c>
      <c r="H125" s="206">
        <v>0</v>
      </c>
      <c r="I125" s="206">
        <v>0</v>
      </c>
      <c r="J125" s="206">
        <v>0</v>
      </c>
      <c r="K125" s="206">
        <v>0</v>
      </c>
      <c r="L125" s="206">
        <v>0</v>
      </c>
      <c r="M125" s="206">
        <v>0</v>
      </c>
      <c r="N125" s="206">
        <v>0</v>
      </c>
      <c r="O125" s="206">
        <v>0</v>
      </c>
      <c r="P125" s="206">
        <v>0</v>
      </c>
      <c r="Q125" s="206">
        <v>0</v>
      </c>
      <c r="R125" s="206">
        <v>0</v>
      </c>
      <c r="S125" s="206">
        <v>0</v>
      </c>
      <c r="T125" s="206">
        <v>0</v>
      </c>
      <c r="U125" s="206">
        <v>0</v>
      </c>
      <c r="V125" s="206">
        <v>0</v>
      </c>
      <c r="W125" s="206">
        <v>0</v>
      </c>
      <c r="X125" s="206">
        <v>0</v>
      </c>
      <c r="Y125" s="206">
        <v>0</v>
      </c>
      <c r="Z125" s="206">
        <v>0</v>
      </c>
      <c r="AA125" s="206">
        <v>0</v>
      </c>
      <c r="AB125" s="206">
        <v>0</v>
      </c>
      <c r="AC125" s="206">
        <v>0</v>
      </c>
      <c r="AD125" s="206">
        <v>0</v>
      </c>
      <c r="AE125" s="206">
        <v>0</v>
      </c>
      <c r="AF125" s="206">
        <v>0</v>
      </c>
      <c r="AG125" s="206">
        <v>0</v>
      </c>
      <c r="AH125" s="206">
        <v>0</v>
      </c>
      <c r="AI125" s="206">
        <v>0</v>
      </c>
      <c r="AJ125" s="206">
        <v>0</v>
      </c>
      <c r="AK125" s="206">
        <v>0</v>
      </c>
      <c r="AL125" s="206">
        <v>0</v>
      </c>
      <c r="AM125" s="206">
        <v>0</v>
      </c>
      <c r="AN125" s="206">
        <v>0</v>
      </c>
      <c r="AO125" s="206">
        <v>0</v>
      </c>
      <c r="AP125" s="206">
        <v>0</v>
      </c>
      <c r="AQ125" s="206">
        <v>0</v>
      </c>
      <c r="AR125" s="206">
        <v>0</v>
      </c>
      <c r="AS125" s="206">
        <v>0</v>
      </c>
      <c r="AT125" s="206">
        <v>0</v>
      </c>
      <c r="AU125" s="206">
        <v>0</v>
      </c>
    </row>
    <row r="126" spans="1:47" x14ac:dyDescent="0.3">
      <c r="A126" s="204">
        <f t="shared" si="1"/>
        <v>4</v>
      </c>
      <c r="B126" s="204" t="str">
        <f t="shared" si="1"/>
        <v>ESWATINI</v>
      </c>
      <c r="C126" s="204">
        <v>4</v>
      </c>
      <c r="E126" s="206">
        <v>3</v>
      </c>
      <c r="F126" s="207" t="s">
        <v>823</v>
      </c>
      <c r="G126" s="206">
        <v>0</v>
      </c>
      <c r="H126" s="206">
        <v>0</v>
      </c>
      <c r="I126" s="206">
        <v>0</v>
      </c>
      <c r="J126" s="206">
        <v>0</v>
      </c>
      <c r="K126" s="206">
        <v>0</v>
      </c>
      <c r="L126" s="206">
        <v>0</v>
      </c>
      <c r="M126" s="206">
        <v>0</v>
      </c>
      <c r="N126" s="206">
        <v>0</v>
      </c>
      <c r="O126" s="206">
        <v>0</v>
      </c>
      <c r="P126" s="206">
        <v>0</v>
      </c>
      <c r="Q126" s="206">
        <v>0</v>
      </c>
      <c r="R126" s="206">
        <v>0</v>
      </c>
      <c r="S126" s="206">
        <v>0</v>
      </c>
      <c r="T126" s="206">
        <v>0</v>
      </c>
      <c r="U126" s="206">
        <v>0</v>
      </c>
      <c r="V126" s="206">
        <v>0</v>
      </c>
      <c r="W126" s="206">
        <v>0</v>
      </c>
      <c r="X126" s="206">
        <v>0</v>
      </c>
      <c r="Y126" s="206">
        <v>0</v>
      </c>
      <c r="Z126" s="206">
        <v>0</v>
      </c>
      <c r="AA126" s="206">
        <v>0</v>
      </c>
      <c r="AB126" s="206">
        <v>0</v>
      </c>
      <c r="AC126" s="206">
        <v>0</v>
      </c>
      <c r="AD126" s="206">
        <v>0</v>
      </c>
      <c r="AE126" s="206">
        <v>0</v>
      </c>
      <c r="AF126" s="206">
        <v>0</v>
      </c>
      <c r="AG126" s="206">
        <v>0</v>
      </c>
      <c r="AH126" s="206">
        <v>0</v>
      </c>
      <c r="AI126" s="206">
        <v>0</v>
      </c>
      <c r="AJ126" s="206">
        <v>0</v>
      </c>
      <c r="AK126" s="206">
        <v>0</v>
      </c>
      <c r="AL126" s="206">
        <v>0</v>
      </c>
      <c r="AM126" s="206">
        <v>0</v>
      </c>
      <c r="AN126" s="206">
        <v>0</v>
      </c>
      <c r="AO126" s="206">
        <v>0</v>
      </c>
      <c r="AP126" s="206">
        <v>0</v>
      </c>
      <c r="AQ126" s="206">
        <v>0</v>
      </c>
      <c r="AR126" s="206">
        <v>0</v>
      </c>
      <c r="AS126" s="206">
        <v>0</v>
      </c>
      <c r="AT126" s="206">
        <v>0</v>
      </c>
      <c r="AU126" s="206">
        <v>0</v>
      </c>
    </row>
    <row r="127" spans="1:47" x14ac:dyDescent="0.3">
      <c r="A127" s="204">
        <f t="shared" si="1"/>
        <v>4</v>
      </c>
      <c r="B127" s="204" t="str">
        <f t="shared" si="1"/>
        <v>ETHIOPIA</v>
      </c>
      <c r="C127" s="204">
        <v>4</v>
      </c>
      <c r="E127" s="206">
        <v>3</v>
      </c>
      <c r="F127" s="207" t="s">
        <v>544</v>
      </c>
      <c r="G127" s="206">
        <v>6</v>
      </c>
      <c r="H127" s="206">
        <v>0</v>
      </c>
      <c r="I127" s="206">
        <v>0</v>
      </c>
      <c r="J127" s="206">
        <v>0</v>
      </c>
      <c r="K127" s="206">
        <v>0</v>
      </c>
      <c r="L127" s="206">
        <v>0</v>
      </c>
      <c r="M127" s="206">
        <v>0</v>
      </c>
      <c r="N127" s="206">
        <v>0</v>
      </c>
      <c r="O127" s="206">
        <v>0</v>
      </c>
      <c r="P127" s="206">
        <v>0</v>
      </c>
      <c r="Q127" s="206">
        <v>0</v>
      </c>
      <c r="R127" s="206">
        <v>0</v>
      </c>
      <c r="S127" s="206">
        <v>0</v>
      </c>
      <c r="T127" s="206">
        <v>0</v>
      </c>
      <c r="U127" s="206">
        <v>0</v>
      </c>
      <c r="V127" s="206">
        <v>0</v>
      </c>
      <c r="W127" s="206">
        <v>0</v>
      </c>
      <c r="X127" s="206">
        <v>5</v>
      </c>
      <c r="Y127" s="206">
        <v>0</v>
      </c>
      <c r="Z127" s="206">
        <v>0</v>
      </c>
      <c r="AA127" s="206">
        <v>0</v>
      </c>
      <c r="AB127" s="206">
        <v>0</v>
      </c>
      <c r="AC127" s="206">
        <v>0</v>
      </c>
      <c r="AD127" s="206">
        <v>0</v>
      </c>
      <c r="AE127" s="206">
        <v>0</v>
      </c>
      <c r="AF127" s="206">
        <v>0</v>
      </c>
      <c r="AG127" s="206">
        <v>0</v>
      </c>
      <c r="AH127" s="206">
        <v>0</v>
      </c>
      <c r="AI127" s="206">
        <v>0</v>
      </c>
      <c r="AJ127" s="206">
        <v>0</v>
      </c>
      <c r="AK127" s="206">
        <v>0</v>
      </c>
      <c r="AL127" s="206">
        <v>1</v>
      </c>
      <c r="AM127" s="206">
        <v>0</v>
      </c>
      <c r="AN127" s="206">
        <v>0</v>
      </c>
      <c r="AO127" s="206">
        <v>0</v>
      </c>
      <c r="AP127" s="206">
        <v>0</v>
      </c>
      <c r="AQ127" s="206">
        <v>0</v>
      </c>
      <c r="AR127" s="206">
        <v>0</v>
      </c>
      <c r="AS127" s="206">
        <v>0</v>
      </c>
      <c r="AT127" s="206">
        <v>0</v>
      </c>
      <c r="AU127" s="206">
        <v>0</v>
      </c>
    </row>
    <row r="128" spans="1:47" x14ac:dyDescent="0.3">
      <c r="A128" s="204">
        <f t="shared" si="1"/>
        <v>4</v>
      </c>
      <c r="B128" s="204" t="str">
        <f t="shared" si="1"/>
        <v>FALKLAND ISLANDS (MALVINAS)</v>
      </c>
      <c r="C128" s="204">
        <v>4</v>
      </c>
      <c r="E128" s="206">
        <v>3</v>
      </c>
      <c r="F128" s="207" t="s">
        <v>694</v>
      </c>
      <c r="G128" s="206">
        <v>0</v>
      </c>
      <c r="H128" s="206">
        <v>0</v>
      </c>
      <c r="I128" s="206">
        <v>0</v>
      </c>
      <c r="J128" s="206">
        <v>0</v>
      </c>
      <c r="K128" s="206">
        <v>0</v>
      </c>
      <c r="L128" s="206">
        <v>0</v>
      </c>
      <c r="M128" s="206">
        <v>0</v>
      </c>
      <c r="N128" s="206">
        <v>0</v>
      </c>
      <c r="O128" s="206">
        <v>0</v>
      </c>
      <c r="P128" s="206">
        <v>0</v>
      </c>
      <c r="Q128" s="206">
        <v>0</v>
      </c>
      <c r="R128" s="206">
        <v>0</v>
      </c>
      <c r="S128" s="206">
        <v>0</v>
      </c>
      <c r="T128" s="206">
        <v>0</v>
      </c>
      <c r="U128" s="206">
        <v>0</v>
      </c>
      <c r="V128" s="206">
        <v>0</v>
      </c>
      <c r="W128" s="206">
        <v>0</v>
      </c>
      <c r="X128" s="206">
        <v>0</v>
      </c>
      <c r="Y128" s="206">
        <v>0</v>
      </c>
      <c r="Z128" s="206">
        <v>0</v>
      </c>
      <c r="AA128" s="206">
        <v>0</v>
      </c>
      <c r="AB128" s="206">
        <v>0</v>
      </c>
      <c r="AC128" s="206">
        <v>0</v>
      </c>
      <c r="AD128" s="206">
        <v>0</v>
      </c>
      <c r="AE128" s="206">
        <v>0</v>
      </c>
      <c r="AF128" s="206">
        <v>0</v>
      </c>
      <c r="AG128" s="206">
        <v>0</v>
      </c>
      <c r="AH128" s="206">
        <v>0</v>
      </c>
      <c r="AI128" s="206">
        <v>0</v>
      </c>
      <c r="AJ128" s="206">
        <v>0</v>
      </c>
      <c r="AK128" s="206">
        <v>0</v>
      </c>
      <c r="AL128" s="206">
        <v>0</v>
      </c>
      <c r="AM128" s="206">
        <v>0</v>
      </c>
      <c r="AN128" s="206">
        <v>0</v>
      </c>
      <c r="AO128" s="206">
        <v>0</v>
      </c>
      <c r="AP128" s="206">
        <v>0</v>
      </c>
      <c r="AQ128" s="206">
        <v>0</v>
      </c>
      <c r="AR128" s="206">
        <v>0</v>
      </c>
      <c r="AS128" s="206">
        <v>0</v>
      </c>
      <c r="AT128" s="206">
        <v>0</v>
      </c>
      <c r="AU128" s="206">
        <v>0</v>
      </c>
    </row>
    <row r="129" spans="1:47" x14ac:dyDescent="0.3">
      <c r="A129" s="204">
        <f t="shared" si="1"/>
        <v>4</v>
      </c>
      <c r="B129" s="204" t="str">
        <f t="shared" si="1"/>
        <v>FAROE ISLANDS</v>
      </c>
      <c r="C129" s="204">
        <v>4</v>
      </c>
      <c r="E129" s="206">
        <v>3</v>
      </c>
      <c r="F129" s="207" t="s">
        <v>695</v>
      </c>
      <c r="G129" s="206">
        <v>0</v>
      </c>
      <c r="H129" s="206">
        <v>0</v>
      </c>
      <c r="I129" s="206">
        <v>0</v>
      </c>
      <c r="J129" s="206">
        <v>0</v>
      </c>
      <c r="K129" s="206">
        <v>0</v>
      </c>
      <c r="L129" s="206">
        <v>0</v>
      </c>
      <c r="M129" s="206">
        <v>0</v>
      </c>
      <c r="N129" s="206">
        <v>0</v>
      </c>
      <c r="O129" s="206">
        <v>0</v>
      </c>
      <c r="P129" s="206">
        <v>0</v>
      </c>
      <c r="Q129" s="206">
        <v>0</v>
      </c>
      <c r="R129" s="206">
        <v>0</v>
      </c>
      <c r="S129" s="206">
        <v>0</v>
      </c>
      <c r="T129" s="206">
        <v>0</v>
      </c>
      <c r="U129" s="206">
        <v>0</v>
      </c>
      <c r="V129" s="206">
        <v>0</v>
      </c>
      <c r="W129" s="206">
        <v>0</v>
      </c>
      <c r="X129" s="206">
        <v>0</v>
      </c>
      <c r="Y129" s="206">
        <v>0</v>
      </c>
      <c r="Z129" s="206">
        <v>0</v>
      </c>
      <c r="AA129" s="206">
        <v>0</v>
      </c>
      <c r="AB129" s="206">
        <v>0</v>
      </c>
      <c r="AC129" s="206">
        <v>0</v>
      </c>
      <c r="AD129" s="206">
        <v>0</v>
      </c>
      <c r="AE129" s="206">
        <v>0</v>
      </c>
      <c r="AF129" s="206">
        <v>0</v>
      </c>
      <c r="AG129" s="206">
        <v>0</v>
      </c>
      <c r="AH129" s="206">
        <v>0</v>
      </c>
      <c r="AI129" s="206">
        <v>0</v>
      </c>
      <c r="AJ129" s="206">
        <v>0</v>
      </c>
      <c r="AK129" s="206">
        <v>0</v>
      </c>
      <c r="AL129" s="206">
        <v>0</v>
      </c>
      <c r="AM129" s="206">
        <v>0</v>
      </c>
      <c r="AN129" s="206">
        <v>0</v>
      </c>
      <c r="AO129" s="206">
        <v>0</v>
      </c>
      <c r="AP129" s="206">
        <v>0</v>
      </c>
      <c r="AQ129" s="206">
        <v>0</v>
      </c>
      <c r="AR129" s="206">
        <v>0</v>
      </c>
      <c r="AS129" s="206">
        <v>0</v>
      </c>
      <c r="AT129" s="206">
        <v>0</v>
      </c>
      <c r="AU129" s="206">
        <v>0</v>
      </c>
    </row>
    <row r="130" spans="1:47" x14ac:dyDescent="0.3">
      <c r="A130" s="204">
        <f t="shared" si="1"/>
        <v>4</v>
      </c>
      <c r="B130" s="204" t="str">
        <f t="shared" si="1"/>
        <v>FEDERATED STATES OF MICRONESIA</v>
      </c>
      <c r="C130" s="204">
        <v>4</v>
      </c>
      <c r="E130" s="206">
        <v>3</v>
      </c>
      <c r="F130" s="207" t="s">
        <v>819</v>
      </c>
      <c r="G130" s="206">
        <v>5</v>
      </c>
      <c r="H130" s="206">
        <v>0</v>
      </c>
      <c r="I130" s="206">
        <v>0</v>
      </c>
      <c r="J130" s="206">
        <v>0</v>
      </c>
      <c r="K130" s="206">
        <v>0</v>
      </c>
      <c r="L130" s="206">
        <v>0</v>
      </c>
      <c r="M130" s="206">
        <v>0</v>
      </c>
      <c r="N130" s="206">
        <v>0</v>
      </c>
      <c r="O130" s="206">
        <v>0</v>
      </c>
      <c r="P130" s="206">
        <v>0</v>
      </c>
      <c r="Q130" s="206">
        <v>0</v>
      </c>
      <c r="R130" s="206">
        <v>0</v>
      </c>
      <c r="S130" s="206">
        <v>0</v>
      </c>
      <c r="T130" s="206">
        <v>0</v>
      </c>
      <c r="U130" s="206">
        <v>0</v>
      </c>
      <c r="V130" s="206">
        <v>0</v>
      </c>
      <c r="W130" s="206">
        <v>0</v>
      </c>
      <c r="X130" s="206">
        <v>2</v>
      </c>
      <c r="Y130" s="206">
        <v>0</v>
      </c>
      <c r="Z130" s="206">
        <v>0</v>
      </c>
      <c r="AA130" s="206">
        <v>0</v>
      </c>
      <c r="AB130" s="206">
        <v>0</v>
      </c>
      <c r="AC130" s="206">
        <v>0</v>
      </c>
      <c r="AD130" s="206">
        <v>0</v>
      </c>
      <c r="AE130" s="206">
        <v>0</v>
      </c>
      <c r="AF130" s="206">
        <v>0</v>
      </c>
      <c r="AG130" s="206">
        <v>0</v>
      </c>
      <c r="AH130" s="206">
        <v>3</v>
      </c>
      <c r="AI130" s="206">
        <v>0</v>
      </c>
      <c r="AJ130" s="206">
        <v>0</v>
      </c>
      <c r="AK130" s="206">
        <v>0</v>
      </c>
      <c r="AL130" s="206">
        <v>0</v>
      </c>
      <c r="AM130" s="206">
        <v>0</v>
      </c>
      <c r="AN130" s="206">
        <v>0</v>
      </c>
      <c r="AO130" s="206">
        <v>0</v>
      </c>
      <c r="AP130" s="206">
        <v>0</v>
      </c>
      <c r="AQ130" s="206">
        <v>0</v>
      </c>
      <c r="AR130" s="206">
        <v>0</v>
      </c>
      <c r="AS130" s="206">
        <v>0</v>
      </c>
      <c r="AT130" s="206">
        <v>0</v>
      </c>
      <c r="AU130" s="206">
        <v>0</v>
      </c>
    </row>
    <row r="131" spans="1:47" x14ac:dyDescent="0.3">
      <c r="A131" s="204">
        <f t="shared" ref="A131:B194" si="2">IF(C131&lt;&gt;"",C131,E131)</f>
        <v>4</v>
      </c>
      <c r="B131" s="204" t="str">
        <f t="shared" si="2"/>
        <v>FIJI</v>
      </c>
      <c r="C131" s="204">
        <v>4</v>
      </c>
      <c r="E131" s="206">
        <v>3</v>
      </c>
      <c r="F131" s="207" t="s">
        <v>614</v>
      </c>
      <c r="G131" s="206">
        <v>0</v>
      </c>
      <c r="H131" s="206">
        <v>0</v>
      </c>
      <c r="I131" s="206">
        <v>0</v>
      </c>
      <c r="J131" s="206">
        <v>0</v>
      </c>
      <c r="K131" s="206">
        <v>0</v>
      </c>
      <c r="L131" s="206">
        <v>0</v>
      </c>
      <c r="M131" s="206">
        <v>0</v>
      </c>
      <c r="N131" s="206">
        <v>0</v>
      </c>
      <c r="O131" s="206">
        <v>0</v>
      </c>
      <c r="P131" s="206">
        <v>0</v>
      </c>
      <c r="Q131" s="206">
        <v>0</v>
      </c>
      <c r="R131" s="206">
        <v>0</v>
      </c>
      <c r="S131" s="206">
        <v>0</v>
      </c>
      <c r="T131" s="206">
        <v>0</v>
      </c>
      <c r="U131" s="206">
        <v>0</v>
      </c>
      <c r="V131" s="206">
        <v>0</v>
      </c>
      <c r="W131" s="206">
        <v>0</v>
      </c>
      <c r="X131" s="206">
        <v>0</v>
      </c>
      <c r="Y131" s="206">
        <v>0</v>
      </c>
      <c r="Z131" s="206">
        <v>0</v>
      </c>
      <c r="AA131" s="206">
        <v>0</v>
      </c>
      <c r="AB131" s="206">
        <v>0</v>
      </c>
      <c r="AC131" s="206">
        <v>0</v>
      </c>
      <c r="AD131" s="206">
        <v>0</v>
      </c>
      <c r="AE131" s="206">
        <v>0</v>
      </c>
      <c r="AF131" s="206">
        <v>0</v>
      </c>
      <c r="AG131" s="206">
        <v>0</v>
      </c>
      <c r="AH131" s="206">
        <v>0</v>
      </c>
      <c r="AI131" s="206">
        <v>0</v>
      </c>
      <c r="AJ131" s="206">
        <v>0</v>
      </c>
      <c r="AK131" s="206">
        <v>0</v>
      </c>
      <c r="AL131" s="206">
        <v>0</v>
      </c>
      <c r="AM131" s="206">
        <v>0</v>
      </c>
      <c r="AN131" s="206">
        <v>0</v>
      </c>
      <c r="AO131" s="206">
        <v>0</v>
      </c>
      <c r="AP131" s="206">
        <v>0</v>
      </c>
      <c r="AQ131" s="206">
        <v>0</v>
      </c>
      <c r="AR131" s="206">
        <v>0</v>
      </c>
      <c r="AS131" s="206">
        <v>0</v>
      </c>
      <c r="AT131" s="206">
        <v>0</v>
      </c>
      <c r="AU131" s="206">
        <v>0</v>
      </c>
    </row>
    <row r="132" spans="1:47" x14ac:dyDescent="0.3">
      <c r="A132" s="204">
        <f t="shared" si="2"/>
        <v>4</v>
      </c>
      <c r="B132" s="204" t="str">
        <f t="shared" si="2"/>
        <v>FINLAND</v>
      </c>
      <c r="C132" s="204">
        <v>4</v>
      </c>
      <c r="E132" s="206">
        <v>3</v>
      </c>
      <c r="F132" s="207" t="s">
        <v>602</v>
      </c>
      <c r="G132" s="206">
        <v>0</v>
      </c>
      <c r="H132" s="206">
        <v>0</v>
      </c>
      <c r="I132" s="206">
        <v>0</v>
      </c>
      <c r="J132" s="206">
        <v>0</v>
      </c>
      <c r="K132" s="206">
        <v>0</v>
      </c>
      <c r="L132" s="206">
        <v>0</v>
      </c>
      <c r="M132" s="206">
        <v>0</v>
      </c>
      <c r="N132" s="206">
        <v>0</v>
      </c>
      <c r="O132" s="206">
        <v>0</v>
      </c>
      <c r="P132" s="206">
        <v>0</v>
      </c>
      <c r="Q132" s="206">
        <v>0</v>
      </c>
      <c r="R132" s="206">
        <v>0</v>
      </c>
      <c r="S132" s="206">
        <v>0</v>
      </c>
      <c r="T132" s="206">
        <v>0</v>
      </c>
      <c r="U132" s="206">
        <v>0</v>
      </c>
      <c r="V132" s="206">
        <v>0</v>
      </c>
      <c r="W132" s="206">
        <v>0</v>
      </c>
      <c r="X132" s="206">
        <v>0</v>
      </c>
      <c r="Y132" s="206">
        <v>0</v>
      </c>
      <c r="Z132" s="206">
        <v>0</v>
      </c>
      <c r="AA132" s="206">
        <v>0</v>
      </c>
      <c r="AB132" s="206">
        <v>0</v>
      </c>
      <c r="AC132" s="206">
        <v>0</v>
      </c>
      <c r="AD132" s="206">
        <v>0</v>
      </c>
      <c r="AE132" s="206">
        <v>0</v>
      </c>
      <c r="AF132" s="206">
        <v>0</v>
      </c>
      <c r="AG132" s="206">
        <v>0</v>
      </c>
      <c r="AH132" s="206">
        <v>0</v>
      </c>
      <c r="AI132" s="206">
        <v>0</v>
      </c>
      <c r="AJ132" s="206">
        <v>0</v>
      </c>
      <c r="AK132" s="206">
        <v>0</v>
      </c>
      <c r="AL132" s="206">
        <v>0</v>
      </c>
      <c r="AM132" s="206">
        <v>0</v>
      </c>
      <c r="AN132" s="206">
        <v>0</v>
      </c>
      <c r="AO132" s="206">
        <v>0</v>
      </c>
      <c r="AP132" s="206">
        <v>0</v>
      </c>
      <c r="AQ132" s="206">
        <v>0</v>
      </c>
      <c r="AR132" s="206">
        <v>0</v>
      </c>
      <c r="AS132" s="206">
        <v>0</v>
      </c>
      <c r="AT132" s="206">
        <v>0</v>
      </c>
      <c r="AU132" s="206">
        <v>0</v>
      </c>
    </row>
    <row r="133" spans="1:47" x14ac:dyDescent="0.3">
      <c r="A133" s="204">
        <f t="shared" si="2"/>
        <v>4</v>
      </c>
      <c r="B133" s="204" t="str">
        <f t="shared" si="2"/>
        <v>FRANCE</v>
      </c>
      <c r="C133" s="204">
        <v>4</v>
      </c>
      <c r="E133" s="206">
        <v>3</v>
      </c>
      <c r="F133" s="207" t="s">
        <v>503</v>
      </c>
      <c r="G133" s="206">
        <v>1</v>
      </c>
      <c r="H133" s="206">
        <v>0</v>
      </c>
      <c r="I133" s="206">
        <v>0</v>
      </c>
      <c r="J133" s="206">
        <v>0</v>
      </c>
      <c r="K133" s="206">
        <v>0</v>
      </c>
      <c r="L133" s="206">
        <v>0</v>
      </c>
      <c r="M133" s="206">
        <v>0</v>
      </c>
      <c r="N133" s="206">
        <v>0</v>
      </c>
      <c r="O133" s="206">
        <v>0</v>
      </c>
      <c r="P133" s="206">
        <v>0</v>
      </c>
      <c r="Q133" s="206">
        <v>0</v>
      </c>
      <c r="R133" s="206">
        <v>0</v>
      </c>
      <c r="S133" s="206">
        <v>0</v>
      </c>
      <c r="T133" s="206">
        <v>0</v>
      </c>
      <c r="U133" s="206">
        <v>0</v>
      </c>
      <c r="V133" s="206">
        <v>0</v>
      </c>
      <c r="W133" s="206">
        <v>0</v>
      </c>
      <c r="X133" s="206">
        <v>1</v>
      </c>
      <c r="Y133" s="206">
        <v>0</v>
      </c>
      <c r="Z133" s="206">
        <v>0</v>
      </c>
      <c r="AA133" s="206">
        <v>0</v>
      </c>
      <c r="AB133" s="206">
        <v>0</v>
      </c>
      <c r="AC133" s="206">
        <v>0</v>
      </c>
      <c r="AD133" s="206">
        <v>0</v>
      </c>
      <c r="AE133" s="206">
        <v>0</v>
      </c>
      <c r="AF133" s="206">
        <v>0</v>
      </c>
      <c r="AG133" s="206">
        <v>0</v>
      </c>
      <c r="AH133" s="206">
        <v>0</v>
      </c>
      <c r="AI133" s="206">
        <v>0</v>
      </c>
      <c r="AJ133" s="206">
        <v>0</v>
      </c>
      <c r="AK133" s="206">
        <v>0</v>
      </c>
      <c r="AL133" s="206">
        <v>0</v>
      </c>
      <c r="AM133" s="206">
        <v>0</v>
      </c>
      <c r="AN133" s="206">
        <v>0</v>
      </c>
      <c r="AO133" s="206">
        <v>0</v>
      </c>
      <c r="AP133" s="206">
        <v>0</v>
      </c>
      <c r="AQ133" s="206">
        <v>0</v>
      </c>
      <c r="AR133" s="206">
        <v>0</v>
      </c>
      <c r="AS133" s="206">
        <v>0</v>
      </c>
      <c r="AT133" s="206">
        <v>0</v>
      </c>
      <c r="AU133" s="206">
        <v>0</v>
      </c>
    </row>
    <row r="134" spans="1:47" x14ac:dyDescent="0.3">
      <c r="A134" s="204">
        <f t="shared" si="2"/>
        <v>4</v>
      </c>
      <c r="B134" s="204" t="str">
        <f t="shared" si="2"/>
        <v>FRENCH GUIANA</v>
      </c>
      <c r="C134" s="204">
        <v>4</v>
      </c>
      <c r="E134" s="206">
        <v>3</v>
      </c>
      <c r="F134" s="207" t="s">
        <v>697</v>
      </c>
      <c r="G134" s="206">
        <v>0</v>
      </c>
      <c r="H134" s="206">
        <v>0</v>
      </c>
      <c r="I134" s="206">
        <v>0</v>
      </c>
      <c r="J134" s="206">
        <v>0</v>
      </c>
      <c r="K134" s="206">
        <v>0</v>
      </c>
      <c r="L134" s="206">
        <v>0</v>
      </c>
      <c r="M134" s="206">
        <v>0</v>
      </c>
      <c r="N134" s="206">
        <v>0</v>
      </c>
      <c r="O134" s="206">
        <v>0</v>
      </c>
      <c r="P134" s="206">
        <v>0</v>
      </c>
      <c r="Q134" s="206">
        <v>0</v>
      </c>
      <c r="R134" s="206">
        <v>0</v>
      </c>
      <c r="S134" s="206">
        <v>0</v>
      </c>
      <c r="T134" s="206">
        <v>0</v>
      </c>
      <c r="U134" s="206">
        <v>0</v>
      </c>
      <c r="V134" s="206">
        <v>0</v>
      </c>
      <c r="W134" s="206">
        <v>0</v>
      </c>
      <c r="X134" s="206">
        <v>0</v>
      </c>
      <c r="Y134" s="206">
        <v>0</v>
      </c>
      <c r="Z134" s="206">
        <v>0</v>
      </c>
      <c r="AA134" s="206">
        <v>0</v>
      </c>
      <c r="AB134" s="206">
        <v>0</v>
      </c>
      <c r="AC134" s="206">
        <v>0</v>
      </c>
      <c r="AD134" s="206">
        <v>0</v>
      </c>
      <c r="AE134" s="206">
        <v>0</v>
      </c>
      <c r="AF134" s="206">
        <v>0</v>
      </c>
      <c r="AG134" s="206">
        <v>0</v>
      </c>
      <c r="AH134" s="206">
        <v>0</v>
      </c>
      <c r="AI134" s="206">
        <v>0</v>
      </c>
      <c r="AJ134" s="206">
        <v>0</v>
      </c>
      <c r="AK134" s="206">
        <v>0</v>
      </c>
      <c r="AL134" s="206">
        <v>0</v>
      </c>
      <c r="AM134" s="206">
        <v>0</v>
      </c>
      <c r="AN134" s="206">
        <v>0</v>
      </c>
      <c r="AO134" s="206">
        <v>0</v>
      </c>
      <c r="AP134" s="206">
        <v>0</v>
      </c>
      <c r="AQ134" s="206">
        <v>0</v>
      </c>
      <c r="AR134" s="206">
        <v>0</v>
      </c>
      <c r="AS134" s="206">
        <v>0</v>
      </c>
      <c r="AT134" s="206">
        <v>0</v>
      </c>
      <c r="AU134" s="206">
        <v>0</v>
      </c>
    </row>
    <row r="135" spans="1:47" x14ac:dyDescent="0.3">
      <c r="A135" s="204">
        <f t="shared" si="2"/>
        <v>4</v>
      </c>
      <c r="B135" s="204" t="str">
        <f t="shared" si="2"/>
        <v>FRENCH POLYNESIA</v>
      </c>
      <c r="C135" s="204">
        <v>4</v>
      </c>
      <c r="E135" s="206">
        <v>3</v>
      </c>
      <c r="F135" s="207" t="s">
        <v>698</v>
      </c>
      <c r="G135" s="206">
        <v>0</v>
      </c>
      <c r="H135" s="206">
        <v>0</v>
      </c>
      <c r="I135" s="206">
        <v>0</v>
      </c>
      <c r="J135" s="206">
        <v>0</v>
      </c>
      <c r="K135" s="206">
        <v>0</v>
      </c>
      <c r="L135" s="206">
        <v>0</v>
      </c>
      <c r="M135" s="206">
        <v>0</v>
      </c>
      <c r="N135" s="206">
        <v>0</v>
      </c>
      <c r="O135" s="206">
        <v>0</v>
      </c>
      <c r="P135" s="206">
        <v>0</v>
      </c>
      <c r="Q135" s="206">
        <v>0</v>
      </c>
      <c r="R135" s="206">
        <v>0</v>
      </c>
      <c r="S135" s="206">
        <v>0</v>
      </c>
      <c r="T135" s="206">
        <v>0</v>
      </c>
      <c r="U135" s="206">
        <v>0</v>
      </c>
      <c r="V135" s="206">
        <v>0</v>
      </c>
      <c r="W135" s="206">
        <v>0</v>
      </c>
      <c r="X135" s="206">
        <v>0</v>
      </c>
      <c r="Y135" s="206">
        <v>0</v>
      </c>
      <c r="Z135" s="206">
        <v>0</v>
      </c>
      <c r="AA135" s="206">
        <v>0</v>
      </c>
      <c r="AB135" s="206">
        <v>0</v>
      </c>
      <c r="AC135" s="206">
        <v>0</v>
      </c>
      <c r="AD135" s="206">
        <v>0</v>
      </c>
      <c r="AE135" s="206">
        <v>0</v>
      </c>
      <c r="AF135" s="206">
        <v>0</v>
      </c>
      <c r="AG135" s="206">
        <v>0</v>
      </c>
      <c r="AH135" s="206">
        <v>0</v>
      </c>
      <c r="AI135" s="206">
        <v>0</v>
      </c>
      <c r="AJ135" s="206">
        <v>0</v>
      </c>
      <c r="AK135" s="206">
        <v>0</v>
      </c>
      <c r="AL135" s="206">
        <v>0</v>
      </c>
      <c r="AM135" s="206">
        <v>0</v>
      </c>
      <c r="AN135" s="206">
        <v>0</v>
      </c>
      <c r="AO135" s="206">
        <v>0</v>
      </c>
      <c r="AP135" s="206">
        <v>0</v>
      </c>
      <c r="AQ135" s="206">
        <v>0</v>
      </c>
      <c r="AR135" s="206">
        <v>0</v>
      </c>
      <c r="AS135" s="206">
        <v>0</v>
      </c>
      <c r="AT135" s="206">
        <v>0</v>
      </c>
      <c r="AU135" s="206">
        <v>0</v>
      </c>
    </row>
    <row r="136" spans="1:47" x14ac:dyDescent="0.3">
      <c r="A136" s="204">
        <f t="shared" si="2"/>
        <v>4</v>
      </c>
      <c r="B136" s="204" t="str">
        <f t="shared" si="2"/>
        <v>FRENCH SOUTHERN TERRITORIES</v>
      </c>
      <c r="C136" s="204">
        <v>4</v>
      </c>
      <c r="E136" s="206">
        <v>3</v>
      </c>
      <c r="F136" s="207" t="s">
        <v>699</v>
      </c>
      <c r="G136" s="206">
        <v>0</v>
      </c>
      <c r="H136" s="206">
        <v>0</v>
      </c>
      <c r="I136" s="206">
        <v>0</v>
      </c>
      <c r="J136" s="206">
        <v>0</v>
      </c>
      <c r="K136" s="206">
        <v>0</v>
      </c>
      <c r="L136" s="206">
        <v>0</v>
      </c>
      <c r="M136" s="206">
        <v>0</v>
      </c>
      <c r="N136" s="206">
        <v>0</v>
      </c>
      <c r="O136" s="206">
        <v>0</v>
      </c>
      <c r="P136" s="206">
        <v>0</v>
      </c>
      <c r="Q136" s="206">
        <v>0</v>
      </c>
      <c r="R136" s="206">
        <v>0</v>
      </c>
      <c r="S136" s="206">
        <v>0</v>
      </c>
      <c r="T136" s="206">
        <v>0</v>
      </c>
      <c r="U136" s="206">
        <v>0</v>
      </c>
      <c r="V136" s="206">
        <v>0</v>
      </c>
      <c r="W136" s="206">
        <v>0</v>
      </c>
      <c r="X136" s="206">
        <v>0</v>
      </c>
      <c r="Y136" s="206">
        <v>0</v>
      </c>
      <c r="Z136" s="206">
        <v>0</v>
      </c>
      <c r="AA136" s="206">
        <v>0</v>
      </c>
      <c r="AB136" s="206">
        <v>0</v>
      </c>
      <c r="AC136" s="206">
        <v>0</v>
      </c>
      <c r="AD136" s="206">
        <v>0</v>
      </c>
      <c r="AE136" s="206">
        <v>0</v>
      </c>
      <c r="AF136" s="206">
        <v>0</v>
      </c>
      <c r="AG136" s="206">
        <v>0</v>
      </c>
      <c r="AH136" s="206">
        <v>0</v>
      </c>
      <c r="AI136" s="206">
        <v>0</v>
      </c>
      <c r="AJ136" s="206">
        <v>0</v>
      </c>
      <c r="AK136" s="206">
        <v>0</v>
      </c>
      <c r="AL136" s="206">
        <v>0</v>
      </c>
      <c r="AM136" s="206">
        <v>0</v>
      </c>
      <c r="AN136" s="206">
        <v>0</v>
      </c>
      <c r="AO136" s="206">
        <v>0</v>
      </c>
      <c r="AP136" s="206">
        <v>0</v>
      </c>
      <c r="AQ136" s="206">
        <v>0</v>
      </c>
      <c r="AR136" s="206">
        <v>0</v>
      </c>
      <c r="AS136" s="206">
        <v>0</v>
      </c>
      <c r="AT136" s="206">
        <v>0</v>
      </c>
      <c r="AU136" s="206">
        <v>0</v>
      </c>
    </row>
    <row r="137" spans="1:47" x14ac:dyDescent="0.3">
      <c r="A137" s="204">
        <f t="shared" si="2"/>
        <v>4</v>
      </c>
      <c r="B137" s="204" t="str">
        <f t="shared" si="2"/>
        <v>GABON</v>
      </c>
      <c r="C137" s="204">
        <v>4</v>
      </c>
      <c r="E137" s="206">
        <v>3</v>
      </c>
      <c r="F137" s="207" t="s">
        <v>545</v>
      </c>
      <c r="G137" s="206">
        <v>0</v>
      </c>
      <c r="H137" s="206">
        <v>0</v>
      </c>
      <c r="I137" s="206">
        <v>0</v>
      </c>
      <c r="J137" s="206">
        <v>0</v>
      </c>
      <c r="K137" s="206">
        <v>0</v>
      </c>
      <c r="L137" s="206">
        <v>0</v>
      </c>
      <c r="M137" s="206">
        <v>0</v>
      </c>
      <c r="N137" s="206">
        <v>0</v>
      </c>
      <c r="O137" s="206">
        <v>0</v>
      </c>
      <c r="P137" s="206">
        <v>0</v>
      </c>
      <c r="Q137" s="206">
        <v>0</v>
      </c>
      <c r="R137" s="206">
        <v>0</v>
      </c>
      <c r="S137" s="206">
        <v>0</v>
      </c>
      <c r="T137" s="206">
        <v>0</v>
      </c>
      <c r="U137" s="206">
        <v>0</v>
      </c>
      <c r="V137" s="206">
        <v>0</v>
      </c>
      <c r="W137" s="206">
        <v>0</v>
      </c>
      <c r="X137" s="206">
        <v>0</v>
      </c>
      <c r="Y137" s="206">
        <v>0</v>
      </c>
      <c r="Z137" s="206">
        <v>0</v>
      </c>
      <c r="AA137" s="206">
        <v>0</v>
      </c>
      <c r="AB137" s="206">
        <v>0</v>
      </c>
      <c r="AC137" s="206">
        <v>0</v>
      </c>
      <c r="AD137" s="206">
        <v>0</v>
      </c>
      <c r="AE137" s="206">
        <v>0</v>
      </c>
      <c r="AF137" s="206">
        <v>0</v>
      </c>
      <c r="AG137" s="206">
        <v>0</v>
      </c>
      <c r="AH137" s="206">
        <v>0</v>
      </c>
      <c r="AI137" s="206">
        <v>0</v>
      </c>
      <c r="AJ137" s="206">
        <v>0</v>
      </c>
      <c r="AK137" s="206">
        <v>0</v>
      </c>
      <c r="AL137" s="206">
        <v>0</v>
      </c>
      <c r="AM137" s="206">
        <v>0</v>
      </c>
      <c r="AN137" s="206">
        <v>0</v>
      </c>
      <c r="AO137" s="206">
        <v>0</v>
      </c>
      <c r="AP137" s="206">
        <v>0</v>
      </c>
      <c r="AQ137" s="206">
        <v>0</v>
      </c>
      <c r="AR137" s="206">
        <v>0</v>
      </c>
      <c r="AS137" s="206">
        <v>0</v>
      </c>
      <c r="AT137" s="206">
        <v>0</v>
      </c>
      <c r="AU137" s="206">
        <v>0</v>
      </c>
    </row>
    <row r="138" spans="1:47" x14ac:dyDescent="0.3">
      <c r="A138" s="204">
        <f t="shared" si="2"/>
        <v>4</v>
      </c>
      <c r="B138" s="204" t="str">
        <f t="shared" si="2"/>
        <v>GAMBIA</v>
      </c>
      <c r="C138" s="204">
        <v>4</v>
      </c>
      <c r="E138" s="206">
        <v>3</v>
      </c>
      <c r="F138" s="207" t="s">
        <v>546</v>
      </c>
      <c r="G138" s="206">
        <v>0</v>
      </c>
      <c r="H138" s="206">
        <v>0</v>
      </c>
      <c r="I138" s="206">
        <v>0</v>
      </c>
      <c r="J138" s="206">
        <v>0</v>
      </c>
      <c r="K138" s="206">
        <v>0</v>
      </c>
      <c r="L138" s="206">
        <v>0</v>
      </c>
      <c r="M138" s="206">
        <v>0</v>
      </c>
      <c r="N138" s="206">
        <v>0</v>
      </c>
      <c r="O138" s="206">
        <v>0</v>
      </c>
      <c r="P138" s="206">
        <v>0</v>
      </c>
      <c r="Q138" s="206">
        <v>0</v>
      </c>
      <c r="R138" s="206">
        <v>0</v>
      </c>
      <c r="S138" s="206">
        <v>0</v>
      </c>
      <c r="T138" s="206">
        <v>0</v>
      </c>
      <c r="U138" s="206">
        <v>0</v>
      </c>
      <c r="V138" s="206">
        <v>0</v>
      </c>
      <c r="W138" s="206">
        <v>0</v>
      </c>
      <c r="X138" s="206">
        <v>0</v>
      </c>
      <c r="Y138" s="206">
        <v>0</v>
      </c>
      <c r="Z138" s="206">
        <v>0</v>
      </c>
      <c r="AA138" s="206">
        <v>0</v>
      </c>
      <c r="AB138" s="206">
        <v>0</v>
      </c>
      <c r="AC138" s="206">
        <v>0</v>
      </c>
      <c r="AD138" s="206">
        <v>0</v>
      </c>
      <c r="AE138" s="206">
        <v>0</v>
      </c>
      <c r="AF138" s="206">
        <v>0</v>
      </c>
      <c r="AG138" s="206">
        <v>0</v>
      </c>
      <c r="AH138" s="206">
        <v>0</v>
      </c>
      <c r="AI138" s="206">
        <v>0</v>
      </c>
      <c r="AJ138" s="206">
        <v>0</v>
      </c>
      <c r="AK138" s="206">
        <v>0</v>
      </c>
      <c r="AL138" s="206">
        <v>0</v>
      </c>
      <c r="AM138" s="206">
        <v>0</v>
      </c>
      <c r="AN138" s="206">
        <v>0</v>
      </c>
      <c r="AO138" s="206">
        <v>0</v>
      </c>
      <c r="AP138" s="206">
        <v>0</v>
      </c>
      <c r="AQ138" s="206">
        <v>0</v>
      </c>
      <c r="AR138" s="206">
        <v>0</v>
      </c>
      <c r="AS138" s="206">
        <v>0</v>
      </c>
      <c r="AT138" s="206">
        <v>0</v>
      </c>
      <c r="AU138" s="206">
        <v>0</v>
      </c>
    </row>
    <row r="139" spans="1:47" x14ac:dyDescent="0.3">
      <c r="A139" s="204">
        <f t="shared" si="2"/>
        <v>4</v>
      </c>
      <c r="B139" s="204" t="str">
        <f t="shared" si="2"/>
        <v>GEORGIA (Country)</v>
      </c>
      <c r="C139" s="204">
        <v>4</v>
      </c>
      <c r="E139" s="206">
        <v>3</v>
      </c>
      <c r="F139" s="207" t="s">
        <v>700</v>
      </c>
      <c r="G139" s="206">
        <v>6</v>
      </c>
      <c r="H139" s="206">
        <v>0</v>
      </c>
      <c r="I139" s="206">
        <v>0</v>
      </c>
      <c r="J139" s="206">
        <v>0</v>
      </c>
      <c r="K139" s="206">
        <v>0</v>
      </c>
      <c r="L139" s="206">
        <v>0</v>
      </c>
      <c r="M139" s="206">
        <v>0</v>
      </c>
      <c r="N139" s="206">
        <v>0</v>
      </c>
      <c r="O139" s="206">
        <v>0</v>
      </c>
      <c r="P139" s="206">
        <v>0</v>
      </c>
      <c r="Q139" s="206">
        <v>0</v>
      </c>
      <c r="R139" s="206">
        <v>0</v>
      </c>
      <c r="S139" s="206">
        <v>0</v>
      </c>
      <c r="T139" s="206">
        <v>0</v>
      </c>
      <c r="U139" s="206">
        <v>0</v>
      </c>
      <c r="V139" s="206">
        <v>0</v>
      </c>
      <c r="W139" s="206">
        <v>0</v>
      </c>
      <c r="X139" s="206">
        <v>1</v>
      </c>
      <c r="Y139" s="206">
        <v>0</v>
      </c>
      <c r="Z139" s="206">
        <v>0</v>
      </c>
      <c r="AA139" s="206">
        <v>0</v>
      </c>
      <c r="AB139" s="206">
        <v>0</v>
      </c>
      <c r="AC139" s="206">
        <v>0</v>
      </c>
      <c r="AD139" s="206">
        <v>0</v>
      </c>
      <c r="AE139" s="206">
        <v>0</v>
      </c>
      <c r="AF139" s="206">
        <v>0</v>
      </c>
      <c r="AG139" s="206">
        <v>0</v>
      </c>
      <c r="AH139" s="206">
        <v>0</v>
      </c>
      <c r="AI139" s="206">
        <v>0</v>
      </c>
      <c r="AJ139" s="206">
        <v>0</v>
      </c>
      <c r="AK139" s="206">
        <v>0</v>
      </c>
      <c r="AL139" s="206">
        <v>5</v>
      </c>
      <c r="AM139" s="206">
        <v>0</v>
      </c>
      <c r="AN139" s="206">
        <v>0</v>
      </c>
      <c r="AO139" s="206">
        <v>0</v>
      </c>
      <c r="AP139" s="206">
        <v>0</v>
      </c>
      <c r="AQ139" s="206">
        <v>0</v>
      </c>
      <c r="AR139" s="206">
        <v>0</v>
      </c>
      <c r="AS139" s="206">
        <v>0</v>
      </c>
      <c r="AT139" s="206">
        <v>0</v>
      </c>
      <c r="AU139" s="206">
        <v>0</v>
      </c>
    </row>
    <row r="140" spans="1:47" x14ac:dyDescent="0.3">
      <c r="A140" s="204">
        <f t="shared" si="2"/>
        <v>4</v>
      </c>
      <c r="B140" s="204" t="str">
        <f t="shared" si="2"/>
        <v>GERMANY</v>
      </c>
      <c r="C140" s="204">
        <v>4</v>
      </c>
      <c r="E140" s="206">
        <v>3</v>
      </c>
      <c r="F140" s="207" t="s">
        <v>322</v>
      </c>
      <c r="G140" s="206">
        <v>21</v>
      </c>
      <c r="H140" s="206">
        <v>0</v>
      </c>
      <c r="I140" s="206">
        <v>0</v>
      </c>
      <c r="J140" s="206">
        <v>0</v>
      </c>
      <c r="K140" s="206">
        <v>0</v>
      </c>
      <c r="L140" s="206">
        <v>0</v>
      </c>
      <c r="M140" s="206">
        <v>1</v>
      </c>
      <c r="N140" s="206">
        <v>0</v>
      </c>
      <c r="O140" s="206">
        <v>0</v>
      </c>
      <c r="P140" s="206">
        <v>0</v>
      </c>
      <c r="Q140" s="206">
        <v>0</v>
      </c>
      <c r="R140" s="206">
        <v>0</v>
      </c>
      <c r="S140" s="206">
        <v>0</v>
      </c>
      <c r="T140" s="206">
        <v>0</v>
      </c>
      <c r="U140" s="206">
        <v>0</v>
      </c>
      <c r="V140" s="206">
        <v>0</v>
      </c>
      <c r="W140" s="206">
        <v>0</v>
      </c>
      <c r="X140" s="206">
        <v>16</v>
      </c>
      <c r="Y140" s="206">
        <v>0</v>
      </c>
      <c r="Z140" s="206">
        <v>0</v>
      </c>
      <c r="AA140" s="206">
        <v>0</v>
      </c>
      <c r="AB140" s="206">
        <v>0</v>
      </c>
      <c r="AC140" s="206">
        <v>0</v>
      </c>
      <c r="AD140" s="206">
        <v>0</v>
      </c>
      <c r="AE140" s="206">
        <v>0</v>
      </c>
      <c r="AF140" s="206">
        <v>0</v>
      </c>
      <c r="AG140" s="206">
        <v>0</v>
      </c>
      <c r="AH140" s="206">
        <v>1</v>
      </c>
      <c r="AI140" s="206">
        <v>0</v>
      </c>
      <c r="AJ140" s="206">
        <v>0</v>
      </c>
      <c r="AK140" s="206">
        <v>0</v>
      </c>
      <c r="AL140" s="206">
        <v>2</v>
      </c>
      <c r="AM140" s="206">
        <v>0</v>
      </c>
      <c r="AN140" s="206">
        <v>0</v>
      </c>
      <c r="AO140" s="206">
        <v>0</v>
      </c>
      <c r="AP140" s="206">
        <v>0</v>
      </c>
      <c r="AQ140" s="206">
        <v>0</v>
      </c>
      <c r="AR140" s="206">
        <v>0</v>
      </c>
      <c r="AS140" s="206">
        <v>0</v>
      </c>
      <c r="AT140" s="206">
        <v>1</v>
      </c>
      <c r="AU140" s="206">
        <v>0</v>
      </c>
    </row>
    <row r="141" spans="1:47" x14ac:dyDescent="0.3">
      <c r="A141" s="204">
        <f t="shared" si="2"/>
        <v>4</v>
      </c>
      <c r="B141" s="204" t="str">
        <f t="shared" si="2"/>
        <v>GHANA</v>
      </c>
      <c r="C141" s="204">
        <v>4</v>
      </c>
      <c r="E141" s="206">
        <v>3</v>
      </c>
      <c r="F141" s="207" t="s">
        <v>547</v>
      </c>
      <c r="G141" s="206">
        <v>6</v>
      </c>
      <c r="H141" s="206">
        <v>0</v>
      </c>
      <c r="I141" s="206">
        <v>0</v>
      </c>
      <c r="J141" s="206">
        <v>0</v>
      </c>
      <c r="K141" s="206">
        <v>0</v>
      </c>
      <c r="L141" s="206">
        <v>0</v>
      </c>
      <c r="M141" s="206">
        <v>0</v>
      </c>
      <c r="N141" s="206">
        <v>0</v>
      </c>
      <c r="O141" s="206">
        <v>0</v>
      </c>
      <c r="P141" s="206">
        <v>0</v>
      </c>
      <c r="Q141" s="206">
        <v>0</v>
      </c>
      <c r="R141" s="206">
        <v>1</v>
      </c>
      <c r="S141" s="206">
        <v>0</v>
      </c>
      <c r="T141" s="206">
        <v>0</v>
      </c>
      <c r="U141" s="206">
        <v>0</v>
      </c>
      <c r="V141" s="206">
        <v>0</v>
      </c>
      <c r="W141" s="206">
        <v>0</v>
      </c>
      <c r="X141" s="206">
        <v>3</v>
      </c>
      <c r="Y141" s="206">
        <v>0</v>
      </c>
      <c r="Z141" s="206">
        <v>0</v>
      </c>
      <c r="AA141" s="206">
        <v>0</v>
      </c>
      <c r="AB141" s="206">
        <v>0</v>
      </c>
      <c r="AC141" s="206">
        <v>0</v>
      </c>
      <c r="AD141" s="206">
        <v>0</v>
      </c>
      <c r="AE141" s="206">
        <v>0</v>
      </c>
      <c r="AF141" s="206">
        <v>0</v>
      </c>
      <c r="AG141" s="206">
        <v>0</v>
      </c>
      <c r="AH141" s="206">
        <v>0</v>
      </c>
      <c r="AI141" s="206">
        <v>0</v>
      </c>
      <c r="AJ141" s="206">
        <v>0</v>
      </c>
      <c r="AK141" s="206">
        <v>0</v>
      </c>
      <c r="AL141" s="206">
        <v>2</v>
      </c>
      <c r="AM141" s="206">
        <v>0</v>
      </c>
      <c r="AN141" s="206">
        <v>0</v>
      </c>
      <c r="AO141" s="206">
        <v>0</v>
      </c>
      <c r="AP141" s="206">
        <v>0</v>
      </c>
      <c r="AQ141" s="206">
        <v>0</v>
      </c>
      <c r="AR141" s="206">
        <v>0</v>
      </c>
      <c r="AS141" s="206">
        <v>0</v>
      </c>
      <c r="AT141" s="206">
        <v>0</v>
      </c>
      <c r="AU141" s="206">
        <v>0</v>
      </c>
    </row>
    <row r="142" spans="1:47" x14ac:dyDescent="0.3">
      <c r="A142" s="204">
        <f t="shared" si="2"/>
        <v>4</v>
      </c>
      <c r="B142" s="204" t="str">
        <f t="shared" si="2"/>
        <v>GIBRALTAR</v>
      </c>
      <c r="C142" s="204">
        <v>4</v>
      </c>
      <c r="E142" s="206">
        <v>3</v>
      </c>
      <c r="F142" s="207" t="s">
        <v>701</v>
      </c>
      <c r="G142" s="206">
        <v>0</v>
      </c>
      <c r="H142" s="206">
        <v>0</v>
      </c>
      <c r="I142" s="206">
        <v>0</v>
      </c>
      <c r="J142" s="206">
        <v>0</v>
      </c>
      <c r="K142" s="206">
        <v>0</v>
      </c>
      <c r="L142" s="206">
        <v>0</v>
      </c>
      <c r="M142" s="206">
        <v>0</v>
      </c>
      <c r="N142" s="206">
        <v>0</v>
      </c>
      <c r="O142" s="206">
        <v>0</v>
      </c>
      <c r="P142" s="206">
        <v>0</v>
      </c>
      <c r="Q142" s="206">
        <v>0</v>
      </c>
      <c r="R142" s="206">
        <v>0</v>
      </c>
      <c r="S142" s="206">
        <v>0</v>
      </c>
      <c r="T142" s="206">
        <v>0</v>
      </c>
      <c r="U142" s="206">
        <v>0</v>
      </c>
      <c r="V142" s="206">
        <v>0</v>
      </c>
      <c r="W142" s="206">
        <v>0</v>
      </c>
      <c r="X142" s="206">
        <v>0</v>
      </c>
      <c r="Y142" s="206">
        <v>0</v>
      </c>
      <c r="Z142" s="206">
        <v>0</v>
      </c>
      <c r="AA142" s="206">
        <v>0</v>
      </c>
      <c r="AB142" s="206">
        <v>0</v>
      </c>
      <c r="AC142" s="206">
        <v>0</v>
      </c>
      <c r="AD142" s="206">
        <v>0</v>
      </c>
      <c r="AE142" s="206">
        <v>0</v>
      </c>
      <c r="AF142" s="206">
        <v>0</v>
      </c>
      <c r="AG142" s="206">
        <v>0</v>
      </c>
      <c r="AH142" s="206">
        <v>0</v>
      </c>
      <c r="AI142" s="206">
        <v>0</v>
      </c>
      <c r="AJ142" s="206">
        <v>0</v>
      </c>
      <c r="AK142" s="206">
        <v>0</v>
      </c>
      <c r="AL142" s="206">
        <v>0</v>
      </c>
      <c r="AM142" s="206">
        <v>0</v>
      </c>
      <c r="AN142" s="206">
        <v>0</v>
      </c>
      <c r="AO142" s="206">
        <v>0</v>
      </c>
      <c r="AP142" s="206">
        <v>0</v>
      </c>
      <c r="AQ142" s="206">
        <v>0</v>
      </c>
      <c r="AR142" s="206">
        <v>0</v>
      </c>
      <c r="AS142" s="206">
        <v>0</v>
      </c>
      <c r="AT142" s="206">
        <v>0</v>
      </c>
      <c r="AU142" s="206">
        <v>0</v>
      </c>
    </row>
    <row r="143" spans="1:47" x14ac:dyDescent="0.3">
      <c r="A143" s="204">
        <f t="shared" si="2"/>
        <v>4</v>
      </c>
      <c r="B143" s="204" t="str">
        <f t="shared" si="2"/>
        <v>GREECE</v>
      </c>
      <c r="C143" s="204">
        <v>4</v>
      </c>
      <c r="E143" s="206">
        <v>3</v>
      </c>
      <c r="F143" s="207" t="s">
        <v>603</v>
      </c>
      <c r="G143" s="206">
        <v>0</v>
      </c>
      <c r="H143" s="206">
        <v>0</v>
      </c>
      <c r="I143" s="206">
        <v>0</v>
      </c>
      <c r="J143" s="206">
        <v>0</v>
      </c>
      <c r="K143" s="206">
        <v>0</v>
      </c>
      <c r="L143" s="206">
        <v>0</v>
      </c>
      <c r="M143" s="206">
        <v>0</v>
      </c>
      <c r="N143" s="206">
        <v>0</v>
      </c>
      <c r="O143" s="206">
        <v>0</v>
      </c>
      <c r="P143" s="206">
        <v>0</v>
      </c>
      <c r="Q143" s="206">
        <v>0</v>
      </c>
      <c r="R143" s="206">
        <v>0</v>
      </c>
      <c r="S143" s="206">
        <v>0</v>
      </c>
      <c r="T143" s="206">
        <v>0</v>
      </c>
      <c r="U143" s="206">
        <v>0</v>
      </c>
      <c r="V143" s="206">
        <v>0</v>
      </c>
      <c r="W143" s="206">
        <v>0</v>
      </c>
      <c r="X143" s="206">
        <v>0</v>
      </c>
      <c r="Y143" s="206">
        <v>0</v>
      </c>
      <c r="Z143" s="206">
        <v>0</v>
      </c>
      <c r="AA143" s="206">
        <v>0</v>
      </c>
      <c r="AB143" s="206">
        <v>0</v>
      </c>
      <c r="AC143" s="206">
        <v>0</v>
      </c>
      <c r="AD143" s="206">
        <v>0</v>
      </c>
      <c r="AE143" s="206">
        <v>0</v>
      </c>
      <c r="AF143" s="206">
        <v>0</v>
      </c>
      <c r="AG143" s="206">
        <v>0</v>
      </c>
      <c r="AH143" s="206">
        <v>0</v>
      </c>
      <c r="AI143" s="206">
        <v>0</v>
      </c>
      <c r="AJ143" s="206">
        <v>0</v>
      </c>
      <c r="AK143" s="206">
        <v>0</v>
      </c>
      <c r="AL143" s="206">
        <v>0</v>
      </c>
      <c r="AM143" s="206">
        <v>0</v>
      </c>
      <c r="AN143" s="206">
        <v>0</v>
      </c>
      <c r="AO143" s="206">
        <v>0</v>
      </c>
      <c r="AP143" s="206">
        <v>0</v>
      </c>
      <c r="AQ143" s="206">
        <v>0</v>
      </c>
      <c r="AR143" s="206">
        <v>0</v>
      </c>
      <c r="AS143" s="206">
        <v>0</v>
      </c>
      <c r="AT143" s="206">
        <v>0</v>
      </c>
      <c r="AU143" s="206">
        <v>0</v>
      </c>
    </row>
    <row r="144" spans="1:47" x14ac:dyDescent="0.3">
      <c r="A144" s="204">
        <f t="shared" si="2"/>
        <v>4</v>
      </c>
      <c r="B144" s="204" t="str">
        <f t="shared" si="2"/>
        <v>GREENLAND</v>
      </c>
      <c r="C144" s="204">
        <v>4</v>
      </c>
      <c r="E144" s="206">
        <v>3</v>
      </c>
      <c r="F144" s="207" t="s">
        <v>624</v>
      </c>
      <c r="G144" s="206">
        <v>0</v>
      </c>
      <c r="H144" s="206">
        <v>0</v>
      </c>
      <c r="I144" s="206">
        <v>0</v>
      </c>
      <c r="J144" s="206">
        <v>0</v>
      </c>
      <c r="K144" s="206">
        <v>0</v>
      </c>
      <c r="L144" s="206">
        <v>0</v>
      </c>
      <c r="M144" s="206">
        <v>0</v>
      </c>
      <c r="N144" s="206">
        <v>0</v>
      </c>
      <c r="O144" s="206">
        <v>0</v>
      </c>
      <c r="P144" s="206">
        <v>0</v>
      </c>
      <c r="Q144" s="206">
        <v>0</v>
      </c>
      <c r="R144" s="206">
        <v>0</v>
      </c>
      <c r="S144" s="206">
        <v>0</v>
      </c>
      <c r="T144" s="206">
        <v>0</v>
      </c>
      <c r="U144" s="206">
        <v>0</v>
      </c>
      <c r="V144" s="206">
        <v>0</v>
      </c>
      <c r="W144" s="206">
        <v>0</v>
      </c>
      <c r="X144" s="206">
        <v>0</v>
      </c>
      <c r="Y144" s="206">
        <v>0</v>
      </c>
      <c r="Z144" s="206">
        <v>0</v>
      </c>
      <c r="AA144" s="206">
        <v>0</v>
      </c>
      <c r="AB144" s="206">
        <v>0</v>
      </c>
      <c r="AC144" s="206">
        <v>0</v>
      </c>
      <c r="AD144" s="206">
        <v>0</v>
      </c>
      <c r="AE144" s="206">
        <v>0</v>
      </c>
      <c r="AF144" s="206">
        <v>0</v>
      </c>
      <c r="AG144" s="206">
        <v>0</v>
      </c>
      <c r="AH144" s="206">
        <v>0</v>
      </c>
      <c r="AI144" s="206">
        <v>0</v>
      </c>
      <c r="AJ144" s="206">
        <v>0</v>
      </c>
      <c r="AK144" s="206">
        <v>0</v>
      </c>
      <c r="AL144" s="206">
        <v>0</v>
      </c>
      <c r="AM144" s="206">
        <v>0</v>
      </c>
      <c r="AN144" s="206">
        <v>0</v>
      </c>
      <c r="AO144" s="206">
        <v>0</v>
      </c>
      <c r="AP144" s="206">
        <v>0</v>
      </c>
      <c r="AQ144" s="206">
        <v>0</v>
      </c>
      <c r="AR144" s="206">
        <v>0</v>
      </c>
      <c r="AS144" s="206">
        <v>0</v>
      </c>
      <c r="AT144" s="206">
        <v>0</v>
      </c>
      <c r="AU144" s="206">
        <v>0</v>
      </c>
    </row>
    <row r="145" spans="1:47" x14ac:dyDescent="0.3">
      <c r="A145" s="204">
        <f t="shared" si="2"/>
        <v>4</v>
      </c>
      <c r="B145" s="204" t="str">
        <f t="shared" si="2"/>
        <v>GRENADA</v>
      </c>
      <c r="C145" s="204">
        <v>4</v>
      </c>
      <c r="E145" s="206">
        <v>3</v>
      </c>
      <c r="F145" s="207" t="s">
        <v>702</v>
      </c>
      <c r="G145" s="206">
        <v>0</v>
      </c>
      <c r="H145" s="206">
        <v>0</v>
      </c>
      <c r="I145" s="206">
        <v>0</v>
      </c>
      <c r="J145" s="206">
        <v>0</v>
      </c>
      <c r="K145" s="206">
        <v>0</v>
      </c>
      <c r="L145" s="206">
        <v>0</v>
      </c>
      <c r="M145" s="206">
        <v>0</v>
      </c>
      <c r="N145" s="206">
        <v>0</v>
      </c>
      <c r="O145" s="206">
        <v>0</v>
      </c>
      <c r="P145" s="206">
        <v>0</v>
      </c>
      <c r="Q145" s="206">
        <v>0</v>
      </c>
      <c r="R145" s="206">
        <v>0</v>
      </c>
      <c r="S145" s="206">
        <v>0</v>
      </c>
      <c r="T145" s="206">
        <v>0</v>
      </c>
      <c r="U145" s="206">
        <v>0</v>
      </c>
      <c r="V145" s="206">
        <v>0</v>
      </c>
      <c r="W145" s="206">
        <v>0</v>
      </c>
      <c r="X145" s="206">
        <v>0</v>
      </c>
      <c r="Y145" s="206">
        <v>0</v>
      </c>
      <c r="Z145" s="206">
        <v>0</v>
      </c>
      <c r="AA145" s="206">
        <v>0</v>
      </c>
      <c r="AB145" s="206">
        <v>0</v>
      </c>
      <c r="AC145" s="206">
        <v>0</v>
      </c>
      <c r="AD145" s="206">
        <v>0</v>
      </c>
      <c r="AE145" s="206">
        <v>0</v>
      </c>
      <c r="AF145" s="206">
        <v>0</v>
      </c>
      <c r="AG145" s="206">
        <v>0</v>
      </c>
      <c r="AH145" s="206">
        <v>0</v>
      </c>
      <c r="AI145" s="206">
        <v>0</v>
      </c>
      <c r="AJ145" s="206">
        <v>0</v>
      </c>
      <c r="AK145" s="206">
        <v>0</v>
      </c>
      <c r="AL145" s="206">
        <v>0</v>
      </c>
      <c r="AM145" s="206">
        <v>0</v>
      </c>
      <c r="AN145" s="206">
        <v>0</v>
      </c>
      <c r="AO145" s="206">
        <v>0</v>
      </c>
      <c r="AP145" s="206">
        <v>0</v>
      </c>
      <c r="AQ145" s="206">
        <v>0</v>
      </c>
      <c r="AR145" s="206">
        <v>0</v>
      </c>
      <c r="AS145" s="206">
        <v>0</v>
      </c>
      <c r="AT145" s="206">
        <v>0</v>
      </c>
      <c r="AU145" s="206">
        <v>0</v>
      </c>
    </row>
    <row r="146" spans="1:47" x14ac:dyDescent="0.3">
      <c r="A146" s="204">
        <f t="shared" si="2"/>
        <v>4</v>
      </c>
      <c r="B146" s="204" t="str">
        <f t="shared" si="2"/>
        <v>GUADELOUPE</v>
      </c>
      <c r="C146" s="204">
        <v>4</v>
      </c>
      <c r="E146" s="206">
        <v>3</v>
      </c>
      <c r="F146" s="207" t="s">
        <v>703</v>
      </c>
      <c r="G146" s="206">
        <v>0</v>
      </c>
      <c r="H146" s="206">
        <v>0</v>
      </c>
      <c r="I146" s="206">
        <v>0</v>
      </c>
      <c r="J146" s="206">
        <v>0</v>
      </c>
      <c r="K146" s="206">
        <v>0</v>
      </c>
      <c r="L146" s="206">
        <v>0</v>
      </c>
      <c r="M146" s="206">
        <v>0</v>
      </c>
      <c r="N146" s="206">
        <v>0</v>
      </c>
      <c r="O146" s="206">
        <v>0</v>
      </c>
      <c r="P146" s="206">
        <v>0</v>
      </c>
      <c r="Q146" s="206">
        <v>0</v>
      </c>
      <c r="R146" s="206">
        <v>0</v>
      </c>
      <c r="S146" s="206">
        <v>0</v>
      </c>
      <c r="T146" s="206">
        <v>0</v>
      </c>
      <c r="U146" s="206">
        <v>0</v>
      </c>
      <c r="V146" s="206">
        <v>0</v>
      </c>
      <c r="W146" s="206">
        <v>0</v>
      </c>
      <c r="X146" s="206">
        <v>0</v>
      </c>
      <c r="Y146" s="206">
        <v>0</v>
      </c>
      <c r="Z146" s="206">
        <v>0</v>
      </c>
      <c r="AA146" s="206">
        <v>0</v>
      </c>
      <c r="AB146" s="206">
        <v>0</v>
      </c>
      <c r="AC146" s="206">
        <v>0</v>
      </c>
      <c r="AD146" s="206">
        <v>0</v>
      </c>
      <c r="AE146" s="206">
        <v>0</v>
      </c>
      <c r="AF146" s="206">
        <v>0</v>
      </c>
      <c r="AG146" s="206">
        <v>0</v>
      </c>
      <c r="AH146" s="206">
        <v>0</v>
      </c>
      <c r="AI146" s="206">
        <v>0</v>
      </c>
      <c r="AJ146" s="206">
        <v>0</v>
      </c>
      <c r="AK146" s="206">
        <v>0</v>
      </c>
      <c r="AL146" s="206">
        <v>0</v>
      </c>
      <c r="AM146" s="206">
        <v>0</v>
      </c>
      <c r="AN146" s="206">
        <v>0</v>
      </c>
      <c r="AO146" s="206">
        <v>0</v>
      </c>
      <c r="AP146" s="206">
        <v>0</v>
      </c>
      <c r="AQ146" s="206">
        <v>0</v>
      </c>
      <c r="AR146" s="206">
        <v>0</v>
      </c>
      <c r="AS146" s="206">
        <v>0</v>
      </c>
      <c r="AT146" s="206">
        <v>0</v>
      </c>
      <c r="AU146" s="206">
        <v>0</v>
      </c>
    </row>
    <row r="147" spans="1:47" x14ac:dyDescent="0.3">
      <c r="A147" s="204">
        <v>4</v>
      </c>
      <c r="B147" s="204" t="str">
        <f t="shared" si="2"/>
        <v>GUAM</v>
      </c>
      <c r="E147" s="206">
        <v>3</v>
      </c>
      <c r="F147" s="207" t="s">
        <v>308</v>
      </c>
      <c r="G147" s="206">
        <v>52</v>
      </c>
      <c r="H147" s="206">
        <v>1</v>
      </c>
      <c r="I147" s="206">
        <v>0</v>
      </c>
      <c r="J147" s="206">
        <v>0</v>
      </c>
      <c r="K147" s="206">
        <v>0</v>
      </c>
      <c r="L147" s="206">
        <v>0</v>
      </c>
      <c r="M147" s="206">
        <v>4</v>
      </c>
      <c r="N147" s="206">
        <v>0</v>
      </c>
      <c r="O147" s="206">
        <v>0</v>
      </c>
      <c r="P147" s="206">
        <v>0</v>
      </c>
      <c r="Q147" s="206">
        <v>0</v>
      </c>
      <c r="R147" s="206">
        <v>0</v>
      </c>
      <c r="S147" s="206">
        <v>0</v>
      </c>
      <c r="T147" s="206">
        <v>0</v>
      </c>
      <c r="U147" s="206">
        <v>0</v>
      </c>
      <c r="V147" s="206">
        <v>1</v>
      </c>
      <c r="W147" s="206">
        <v>0</v>
      </c>
      <c r="X147" s="206">
        <v>8</v>
      </c>
      <c r="Y147" s="206">
        <v>5</v>
      </c>
      <c r="Z147" s="206">
        <v>0</v>
      </c>
      <c r="AA147" s="206">
        <v>0</v>
      </c>
      <c r="AB147" s="206">
        <v>0</v>
      </c>
      <c r="AC147" s="206">
        <v>0</v>
      </c>
      <c r="AD147" s="206">
        <v>0</v>
      </c>
      <c r="AE147" s="206">
        <v>0</v>
      </c>
      <c r="AF147" s="206">
        <v>0</v>
      </c>
      <c r="AG147" s="206">
        <v>0</v>
      </c>
      <c r="AH147" s="206">
        <v>15</v>
      </c>
      <c r="AI147" s="206">
        <v>0</v>
      </c>
      <c r="AJ147" s="206">
        <v>1</v>
      </c>
      <c r="AK147" s="206">
        <v>0</v>
      </c>
      <c r="AL147" s="206">
        <v>7</v>
      </c>
      <c r="AM147" s="206">
        <v>3</v>
      </c>
      <c r="AN147" s="206">
        <v>0</v>
      </c>
      <c r="AO147" s="206">
        <v>4</v>
      </c>
      <c r="AP147" s="206">
        <v>0</v>
      </c>
      <c r="AQ147" s="206">
        <v>0</v>
      </c>
      <c r="AR147" s="206">
        <v>0</v>
      </c>
      <c r="AS147" s="206">
        <v>0</v>
      </c>
      <c r="AT147" s="206">
        <v>1</v>
      </c>
      <c r="AU147" s="206">
        <v>2</v>
      </c>
    </row>
    <row r="148" spans="1:47" x14ac:dyDescent="0.3">
      <c r="A148" s="204">
        <f t="shared" si="2"/>
        <v>4</v>
      </c>
      <c r="B148" s="204" t="str">
        <f t="shared" si="2"/>
        <v>GUATEMALA</v>
      </c>
      <c r="C148" s="204">
        <v>4</v>
      </c>
      <c r="E148" s="206">
        <v>3</v>
      </c>
      <c r="F148" s="207" t="s">
        <v>705</v>
      </c>
      <c r="G148" s="206">
        <v>18</v>
      </c>
      <c r="H148" s="206">
        <v>1</v>
      </c>
      <c r="I148" s="206">
        <v>0</v>
      </c>
      <c r="J148" s="206">
        <v>0</v>
      </c>
      <c r="K148" s="206">
        <v>0</v>
      </c>
      <c r="L148" s="206">
        <v>0</v>
      </c>
      <c r="M148" s="206">
        <v>0</v>
      </c>
      <c r="N148" s="206">
        <v>0</v>
      </c>
      <c r="O148" s="206">
        <v>1</v>
      </c>
      <c r="P148" s="206">
        <v>0</v>
      </c>
      <c r="Q148" s="206">
        <v>0</v>
      </c>
      <c r="R148" s="206">
        <v>0</v>
      </c>
      <c r="S148" s="206">
        <v>0</v>
      </c>
      <c r="T148" s="206">
        <v>0</v>
      </c>
      <c r="U148" s="206">
        <v>1</v>
      </c>
      <c r="V148" s="206">
        <v>0</v>
      </c>
      <c r="W148" s="206">
        <v>0</v>
      </c>
      <c r="X148" s="206">
        <v>7</v>
      </c>
      <c r="Y148" s="206">
        <v>2</v>
      </c>
      <c r="Z148" s="206">
        <v>0</v>
      </c>
      <c r="AA148" s="206">
        <v>0</v>
      </c>
      <c r="AB148" s="206">
        <v>0</v>
      </c>
      <c r="AC148" s="206">
        <v>0</v>
      </c>
      <c r="AD148" s="206">
        <v>0</v>
      </c>
      <c r="AE148" s="206">
        <v>0</v>
      </c>
      <c r="AF148" s="206">
        <v>0</v>
      </c>
      <c r="AG148" s="206">
        <v>0</v>
      </c>
      <c r="AH148" s="206">
        <v>2</v>
      </c>
      <c r="AI148" s="206">
        <v>0</v>
      </c>
      <c r="AJ148" s="206">
        <v>0</v>
      </c>
      <c r="AK148" s="206">
        <v>0</v>
      </c>
      <c r="AL148" s="206">
        <v>2</v>
      </c>
      <c r="AM148" s="206">
        <v>0</v>
      </c>
      <c r="AN148" s="206">
        <v>0</v>
      </c>
      <c r="AO148" s="206">
        <v>0</v>
      </c>
      <c r="AP148" s="206">
        <v>0</v>
      </c>
      <c r="AQ148" s="206">
        <v>0</v>
      </c>
      <c r="AR148" s="206">
        <v>0</v>
      </c>
      <c r="AS148" s="206">
        <v>0</v>
      </c>
      <c r="AT148" s="206">
        <v>1</v>
      </c>
      <c r="AU148" s="206">
        <v>1</v>
      </c>
    </row>
    <row r="149" spans="1:47" x14ac:dyDescent="0.3">
      <c r="A149" s="204">
        <f t="shared" si="2"/>
        <v>4</v>
      </c>
      <c r="B149" s="204" t="str">
        <f t="shared" si="2"/>
        <v>GUERNSEY</v>
      </c>
      <c r="C149" s="204">
        <v>4</v>
      </c>
      <c r="E149" s="206">
        <v>3</v>
      </c>
      <c r="F149" s="207" t="s">
        <v>706</v>
      </c>
      <c r="G149" s="206">
        <v>0</v>
      </c>
      <c r="H149" s="206">
        <v>0</v>
      </c>
      <c r="I149" s="206">
        <v>0</v>
      </c>
      <c r="J149" s="206">
        <v>0</v>
      </c>
      <c r="K149" s="206">
        <v>0</v>
      </c>
      <c r="L149" s="206">
        <v>0</v>
      </c>
      <c r="M149" s="206">
        <v>0</v>
      </c>
      <c r="N149" s="206">
        <v>0</v>
      </c>
      <c r="O149" s="206">
        <v>0</v>
      </c>
      <c r="P149" s="206">
        <v>0</v>
      </c>
      <c r="Q149" s="206">
        <v>0</v>
      </c>
      <c r="R149" s="206">
        <v>0</v>
      </c>
      <c r="S149" s="206">
        <v>0</v>
      </c>
      <c r="T149" s="206">
        <v>0</v>
      </c>
      <c r="U149" s="206">
        <v>0</v>
      </c>
      <c r="V149" s="206">
        <v>0</v>
      </c>
      <c r="W149" s="206">
        <v>0</v>
      </c>
      <c r="X149" s="206">
        <v>0</v>
      </c>
      <c r="Y149" s="206">
        <v>0</v>
      </c>
      <c r="Z149" s="206">
        <v>0</v>
      </c>
      <c r="AA149" s="206">
        <v>0</v>
      </c>
      <c r="AB149" s="206">
        <v>0</v>
      </c>
      <c r="AC149" s="206">
        <v>0</v>
      </c>
      <c r="AD149" s="206">
        <v>0</v>
      </c>
      <c r="AE149" s="206">
        <v>0</v>
      </c>
      <c r="AF149" s="206">
        <v>0</v>
      </c>
      <c r="AG149" s="206">
        <v>0</v>
      </c>
      <c r="AH149" s="206">
        <v>0</v>
      </c>
      <c r="AI149" s="206">
        <v>0</v>
      </c>
      <c r="AJ149" s="206">
        <v>0</v>
      </c>
      <c r="AK149" s="206">
        <v>0</v>
      </c>
      <c r="AL149" s="206">
        <v>0</v>
      </c>
      <c r="AM149" s="206">
        <v>0</v>
      </c>
      <c r="AN149" s="206">
        <v>0</v>
      </c>
      <c r="AO149" s="206">
        <v>0</v>
      </c>
      <c r="AP149" s="206">
        <v>0</v>
      </c>
      <c r="AQ149" s="206">
        <v>0</v>
      </c>
      <c r="AR149" s="206">
        <v>0</v>
      </c>
      <c r="AS149" s="206">
        <v>0</v>
      </c>
      <c r="AT149" s="206">
        <v>0</v>
      </c>
      <c r="AU149" s="206">
        <v>0</v>
      </c>
    </row>
    <row r="150" spans="1:47" x14ac:dyDescent="0.3">
      <c r="A150" s="204">
        <f t="shared" si="2"/>
        <v>4</v>
      </c>
      <c r="B150" s="204" t="str">
        <f t="shared" si="2"/>
        <v>GUINEA</v>
      </c>
      <c r="C150" s="204">
        <v>4</v>
      </c>
      <c r="E150" s="206">
        <v>3</v>
      </c>
      <c r="F150" s="207" t="s">
        <v>548</v>
      </c>
      <c r="G150" s="206">
        <v>0</v>
      </c>
      <c r="H150" s="206">
        <v>0</v>
      </c>
      <c r="I150" s="206">
        <v>0</v>
      </c>
      <c r="J150" s="206">
        <v>0</v>
      </c>
      <c r="K150" s="206">
        <v>0</v>
      </c>
      <c r="L150" s="206">
        <v>0</v>
      </c>
      <c r="M150" s="206">
        <v>0</v>
      </c>
      <c r="N150" s="206">
        <v>0</v>
      </c>
      <c r="O150" s="206">
        <v>0</v>
      </c>
      <c r="P150" s="206">
        <v>0</v>
      </c>
      <c r="Q150" s="206">
        <v>0</v>
      </c>
      <c r="R150" s="206">
        <v>0</v>
      </c>
      <c r="S150" s="206">
        <v>0</v>
      </c>
      <c r="T150" s="206">
        <v>0</v>
      </c>
      <c r="U150" s="206">
        <v>0</v>
      </c>
      <c r="V150" s="206">
        <v>0</v>
      </c>
      <c r="W150" s="206">
        <v>0</v>
      </c>
      <c r="X150" s="206">
        <v>0</v>
      </c>
      <c r="Y150" s="206">
        <v>0</v>
      </c>
      <c r="Z150" s="206">
        <v>0</v>
      </c>
      <c r="AA150" s="206">
        <v>0</v>
      </c>
      <c r="AB150" s="206">
        <v>0</v>
      </c>
      <c r="AC150" s="206">
        <v>0</v>
      </c>
      <c r="AD150" s="206">
        <v>0</v>
      </c>
      <c r="AE150" s="206">
        <v>0</v>
      </c>
      <c r="AF150" s="206">
        <v>0</v>
      </c>
      <c r="AG150" s="206">
        <v>0</v>
      </c>
      <c r="AH150" s="206">
        <v>0</v>
      </c>
      <c r="AI150" s="206">
        <v>0</v>
      </c>
      <c r="AJ150" s="206">
        <v>0</v>
      </c>
      <c r="AK150" s="206">
        <v>0</v>
      </c>
      <c r="AL150" s="206">
        <v>0</v>
      </c>
      <c r="AM150" s="206">
        <v>0</v>
      </c>
      <c r="AN150" s="206">
        <v>0</v>
      </c>
      <c r="AO150" s="206">
        <v>0</v>
      </c>
      <c r="AP150" s="206">
        <v>0</v>
      </c>
      <c r="AQ150" s="206">
        <v>0</v>
      </c>
      <c r="AR150" s="206">
        <v>0</v>
      </c>
      <c r="AS150" s="206">
        <v>0</v>
      </c>
      <c r="AT150" s="206">
        <v>0</v>
      </c>
      <c r="AU150" s="206">
        <v>0</v>
      </c>
    </row>
    <row r="151" spans="1:47" x14ac:dyDescent="0.3">
      <c r="A151" s="204">
        <f t="shared" si="2"/>
        <v>4</v>
      </c>
      <c r="B151" s="204" t="str">
        <f t="shared" si="2"/>
        <v>GUINEA-BISSAU</v>
      </c>
      <c r="C151" s="204">
        <v>4</v>
      </c>
      <c r="E151" s="206">
        <v>3</v>
      </c>
      <c r="F151" s="207" t="s">
        <v>707</v>
      </c>
      <c r="G151" s="206">
        <v>0</v>
      </c>
      <c r="H151" s="206">
        <v>0</v>
      </c>
      <c r="I151" s="206">
        <v>0</v>
      </c>
      <c r="J151" s="206">
        <v>0</v>
      </c>
      <c r="K151" s="206">
        <v>0</v>
      </c>
      <c r="L151" s="206">
        <v>0</v>
      </c>
      <c r="M151" s="206">
        <v>0</v>
      </c>
      <c r="N151" s="206">
        <v>0</v>
      </c>
      <c r="O151" s="206">
        <v>0</v>
      </c>
      <c r="P151" s="206">
        <v>0</v>
      </c>
      <c r="Q151" s="206">
        <v>0</v>
      </c>
      <c r="R151" s="206">
        <v>0</v>
      </c>
      <c r="S151" s="206">
        <v>0</v>
      </c>
      <c r="T151" s="206">
        <v>0</v>
      </c>
      <c r="U151" s="206">
        <v>0</v>
      </c>
      <c r="V151" s="206">
        <v>0</v>
      </c>
      <c r="W151" s="206">
        <v>0</v>
      </c>
      <c r="X151" s="206">
        <v>0</v>
      </c>
      <c r="Y151" s="206">
        <v>0</v>
      </c>
      <c r="Z151" s="206">
        <v>0</v>
      </c>
      <c r="AA151" s="206">
        <v>0</v>
      </c>
      <c r="AB151" s="206">
        <v>0</v>
      </c>
      <c r="AC151" s="206">
        <v>0</v>
      </c>
      <c r="AD151" s="206">
        <v>0</v>
      </c>
      <c r="AE151" s="206">
        <v>0</v>
      </c>
      <c r="AF151" s="206">
        <v>0</v>
      </c>
      <c r="AG151" s="206">
        <v>0</v>
      </c>
      <c r="AH151" s="206">
        <v>0</v>
      </c>
      <c r="AI151" s="206">
        <v>0</v>
      </c>
      <c r="AJ151" s="206">
        <v>0</v>
      </c>
      <c r="AK151" s="206">
        <v>0</v>
      </c>
      <c r="AL151" s="206">
        <v>0</v>
      </c>
      <c r="AM151" s="206">
        <v>0</v>
      </c>
      <c r="AN151" s="206">
        <v>0</v>
      </c>
      <c r="AO151" s="206">
        <v>0</v>
      </c>
      <c r="AP151" s="206">
        <v>0</v>
      </c>
      <c r="AQ151" s="206">
        <v>0</v>
      </c>
      <c r="AR151" s="206">
        <v>0</v>
      </c>
      <c r="AS151" s="206">
        <v>0</v>
      </c>
      <c r="AT151" s="206">
        <v>0</v>
      </c>
      <c r="AU151" s="206">
        <v>0</v>
      </c>
    </row>
    <row r="152" spans="1:47" x14ac:dyDescent="0.3">
      <c r="A152" s="204">
        <f t="shared" si="2"/>
        <v>4</v>
      </c>
      <c r="B152" s="204" t="str">
        <f t="shared" si="2"/>
        <v>GUYANA</v>
      </c>
      <c r="C152" s="204">
        <v>4</v>
      </c>
      <c r="E152" s="206">
        <v>3</v>
      </c>
      <c r="F152" s="207" t="s">
        <v>525</v>
      </c>
      <c r="G152" s="206">
        <v>1</v>
      </c>
      <c r="H152" s="206">
        <v>0</v>
      </c>
      <c r="I152" s="206">
        <v>0</v>
      </c>
      <c r="J152" s="206">
        <v>1</v>
      </c>
      <c r="K152" s="206">
        <v>0</v>
      </c>
      <c r="L152" s="206">
        <v>0</v>
      </c>
      <c r="M152" s="206">
        <v>0</v>
      </c>
      <c r="N152" s="206">
        <v>0</v>
      </c>
      <c r="O152" s="206">
        <v>0</v>
      </c>
      <c r="P152" s="206">
        <v>0</v>
      </c>
      <c r="Q152" s="206">
        <v>0</v>
      </c>
      <c r="R152" s="206">
        <v>0</v>
      </c>
      <c r="S152" s="206">
        <v>0</v>
      </c>
      <c r="T152" s="206">
        <v>0</v>
      </c>
      <c r="U152" s="206">
        <v>0</v>
      </c>
      <c r="V152" s="206">
        <v>0</v>
      </c>
      <c r="W152" s="206">
        <v>0</v>
      </c>
      <c r="X152" s="206">
        <v>0</v>
      </c>
      <c r="Y152" s="206">
        <v>0</v>
      </c>
      <c r="Z152" s="206">
        <v>0</v>
      </c>
      <c r="AA152" s="206">
        <v>0</v>
      </c>
      <c r="AB152" s="206">
        <v>0</v>
      </c>
      <c r="AC152" s="206">
        <v>0</v>
      </c>
      <c r="AD152" s="206">
        <v>0</v>
      </c>
      <c r="AE152" s="206">
        <v>0</v>
      </c>
      <c r="AF152" s="206">
        <v>0</v>
      </c>
      <c r="AG152" s="206">
        <v>0</v>
      </c>
      <c r="AH152" s="206">
        <v>0</v>
      </c>
      <c r="AI152" s="206">
        <v>0</v>
      </c>
      <c r="AJ152" s="206">
        <v>0</v>
      </c>
      <c r="AK152" s="206">
        <v>0</v>
      </c>
      <c r="AL152" s="206">
        <v>0</v>
      </c>
      <c r="AM152" s="206">
        <v>0</v>
      </c>
      <c r="AN152" s="206">
        <v>0</v>
      </c>
      <c r="AO152" s="206">
        <v>0</v>
      </c>
      <c r="AP152" s="206">
        <v>0</v>
      </c>
      <c r="AQ152" s="206">
        <v>0</v>
      </c>
      <c r="AR152" s="206">
        <v>0</v>
      </c>
      <c r="AS152" s="206">
        <v>0</v>
      </c>
      <c r="AT152" s="206">
        <v>0</v>
      </c>
      <c r="AU152" s="206">
        <v>0</v>
      </c>
    </row>
    <row r="153" spans="1:47" x14ac:dyDescent="0.3">
      <c r="A153" s="204">
        <f t="shared" si="2"/>
        <v>4</v>
      </c>
      <c r="B153" s="204" t="str">
        <f t="shared" si="2"/>
        <v>HAITI</v>
      </c>
      <c r="C153" s="204">
        <v>4</v>
      </c>
      <c r="E153" s="206">
        <v>3</v>
      </c>
      <c r="F153" s="207" t="s">
        <v>615</v>
      </c>
      <c r="G153" s="206">
        <v>3</v>
      </c>
      <c r="H153" s="206">
        <v>0</v>
      </c>
      <c r="I153" s="206">
        <v>0</v>
      </c>
      <c r="J153" s="206">
        <v>0</v>
      </c>
      <c r="K153" s="206">
        <v>0</v>
      </c>
      <c r="L153" s="206">
        <v>0</v>
      </c>
      <c r="M153" s="206">
        <v>0</v>
      </c>
      <c r="N153" s="206">
        <v>0</v>
      </c>
      <c r="O153" s="206">
        <v>0</v>
      </c>
      <c r="P153" s="206">
        <v>0</v>
      </c>
      <c r="Q153" s="206">
        <v>0</v>
      </c>
      <c r="R153" s="206">
        <v>0</v>
      </c>
      <c r="S153" s="206">
        <v>0</v>
      </c>
      <c r="T153" s="206">
        <v>0</v>
      </c>
      <c r="U153" s="206">
        <v>0</v>
      </c>
      <c r="V153" s="206">
        <v>0</v>
      </c>
      <c r="W153" s="206">
        <v>0</v>
      </c>
      <c r="X153" s="206">
        <v>1</v>
      </c>
      <c r="Y153" s="206">
        <v>0</v>
      </c>
      <c r="Z153" s="206">
        <v>0</v>
      </c>
      <c r="AA153" s="206">
        <v>0</v>
      </c>
      <c r="AB153" s="206">
        <v>0</v>
      </c>
      <c r="AC153" s="206">
        <v>0</v>
      </c>
      <c r="AD153" s="206">
        <v>0</v>
      </c>
      <c r="AE153" s="206">
        <v>0</v>
      </c>
      <c r="AF153" s="206">
        <v>0</v>
      </c>
      <c r="AG153" s="206">
        <v>0</v>
      </c>
      <c r="AH153" s="206">
        <v>2</v>
      </c>
      <c r="AI153" s="206">
        <v>0</v>
      </c>
      <c r="AJ153" s="206">
        <v>0</v>
      </c>
      <c r="AK153" s="206">
        <v>0</v>
      </c>
      <c r="AL153" s="206">
        <v>0</v>
      </c>
      <c r="AM153" s="206">
        <v>0</v>
      </c>
      <c r="AN153" s="206">
        <v>0</v>
      </c>
      <c r="AO153" s="206">
        <v>0</v>
      </c>
      <c r="AP153" s="206">
        <v>0</v>
      </c>
      <c r="AQ153" s="206">
        <v>0</v>
      </c>
      <c r="AR153" s="206">
        <v>0</v>
      </c>
      <c r="AS153" s="206">
        <v>0</v>
      </c>
      <c r="AT153" s="206">
        <v>0</v>
      </c>
      <c r="AU153" s="206">
        <v>0</v>
      </c>
    </row>
    <row r="154" spans="1:47" x14ac:dyDescent="0.3">
      <c r="A154" s="204">
        <f t="shared" si="2"/>
        <v>4</v>
      </c>
      <c r="B154" s="204" t="str">
        <f t="shared" si="2"/>
        <v>HEARD ISLAND-MCDONALD ISLANDS</v>
      </c>
      <c r="C154" s="204">
        <v>4</v>
      </c>
      <c r="E154" s="206">
        <v>3</v>
      </c>
      <c r="F154" s="207" t="s">
        <v>708</v>
      </c>
      <c r="G154" s="206">
        <v>0</v>
      </c>
      <c r="H154" s="206">
        <v>0</v>
      </c>
      <c r="I154" s="206">
        <v>0</v>
      </c>
      <c r="J154" s="206">
        <v>0</v>
      </c>
      <c r="K154" s="206">
        <v>0</v>
      </c>
      <c r="L154" s="206">
        <v>0</v>
      </c>
      <c r="M154" s="206">
        <v>0</v>
      </c>
      <c r="N154" s="206">
        <v>0</v>
      </c>
      <c r="O154" s="206">
        <v>0</v>
      </c>
      <c r="P154" s="206">
        <v>0</v>
      </c>
      <c r="Q154" s="206">
        <v>0</v>
      </c>
      <c r="R154" s="206">
        <v>0</v>
      </c>
      <c r="S154" s="206">
        <v>0</v>
      </c>
      <c r="T154" s="206">
        <v>0</v>
      </c>
      <c r="U154" s="206">
        <v>0</v>
      </c>
      <c r="V154" s="206">
        <v>0</v>
      </c>
      <c r="W154" s="206">
        <v>0</v>
      </c>
      <c r="X154" s="206">
        <v>0</v>
      </c>
      <c r="Y154" s="206">
        <v>0</v>
      </c>
      <c r="Z154" s="206">
        <v>0</v>
      </c>
      <c r="AA154" s="206">
        <v>0</v>
      </c>
      <c r="AB154" s="206">
        <v>0</v>
      </c>
      <c r="AC154" s="206">
        <v>0</v>
      </c>
      <c r="AD154" s="206">
        <v>0</v>
      </c>
      <c r="AE154" s="206">
        <v>0</v>
      </c>
      <c r="AF154" s="206">
        <v>0</v>
      </c>
      <c r="AG154" s="206">
        <v>0</v>
      </c>
      <c r="AH154" s="206">
        <v>0</v>
      </c>
      <c r="AI154" s="206">
        <v>0</v>
      </c>
      <c r="AJ154" s="206">
        <v>0</v>
      </c>
      <c r="AK154" s="206">
        <v>0</v>
      </c>
      <c r="AL154" s="206">
        <v>0</v>
      </c>
      <c r="AM154" s="206">
        <v>0</v>
      </c>
      <c r="AN154" s="206">
        <v>0</v>
      </c>
      <c r="AO154" s="206">
        <v>0</v>
      </c>
      <c r="AP154" s="206">
        <v>0</v>
      </c>
      <c r="AQ154" s="206">
        <v>0</v>
      </c>
      <c r="AR154" s="206">
        <v>0</v>
      </c>
      <c r="AS154" s="206">
        <v>0</v>
      </c>
      <c r="AT154" s="206">
        <v>0</v>
      </c>
      <c r="AU154" s="206">
        <v>0</v>
      </c>
    </row>
    <row r="155" spans="1:47" x14ac:dyDescent="0.3">
      <c r="A155" s="204">
        <f t="shared" si="2"/>
        <v>4</v>
      </c>
      <c r="B155" s="204" t="str">
        <f t="shared" si="2"/>
        <v>HOLY SEE (VATICAN CITY STATE)</v>
      </c>
      <c r="C155" s="204">
        <v>4</v>
      </c>
      <c r="E155" s="206">
        <v>3</v>
      </c>
      <c r="F155" s="207" t="s">
        <v>709</v>
      </c>
      <c r="G155" s="206">
        <v>0</v>
      </c>
      <c r="H155" s="206">
        <v>0</v>
      </c>
      <c r="I155" s="206">
        <v>0</v>
      </c>
      <c r="J155" s="206">
        <v>0</v>
      </c>
      <c r="K155" s="206">
        <v>0</v>
      </c>
      <c r="L155" s="206">
        <v>0</v>
      </c>
      <c r="M155" s="206">
        <v>0</v>
      </c>
      <c r="N155" s="206">
        <v>0</v>
      </c>
      <c r="O155" s="206">
        <v>0</v>
      </c>
      <c r="P155" s="206">
        <v>0</v>
      </c>
      <c r="Q155" s="206">
        <v>0</v>
      </c>
      <c r="R155" s="206">
        <v>0</v>
      </c>
      <c r="S155" s="206">
        <v>0</v>
      </c>
      <c r="T155" s="206">
        <v>0</v>
      </c>
      <c r="U155" s="206">
        <v>0</v>
      </c>
      <c r="V155" s="206">
        <v>0</v>
      </c>
      <c r="W155" s="206">
        <v>0</v>
      </c>
      <c r="X155" s="206">
        <v>0</v>
      </c>
      <c r="Y155" s="206">
        <v>0</v>
      </c>
      <c r="Z155" s="206">
        <v>0</v>
      </c>
      <c r="AA155" s="206">
        <v>0</v>
      </c>
      <c r="AB155" s="206">
        <v>0</v>
      </c>
      <c r="AC155" s="206">
        <v>0</v>
      </c>
      <c r="AD155" s="206">
        <v>0</v>
      </c>
      <c r="AE155" s="206">
        <v>0</v>
      </c>
      <c r="AF155" s="206">
        <v>0</v>
      </c>
      <c r="AG155" s="206">
        <v>0</v>
      </c>
      <c r="AH155" s="206">
        <v>0</v>
      </c>
      <c r="AI155" s="206">
        <v>0</v>
      </c>
      <c r="AJ155" s="206">
        <v>0</v>
      </c>
      <c r="AK155" s="206">
        <v>0</v>
      </c>
      <c r="AL155" s="206">
        <v>0</v>
      </c>
      <c r="AM155" s="206">
        <v>0</v>
      </c>
      <c r="AN155" s="206">
        <v>0</v>
      </c>
      <c r="AO155" s="206">
        <v>0</v>
      </c>
      <c r="AP155" s="206">
        <v>0</v>
      </c>
      <c r="AQ155" s="206">
        <v>0</v>
      </c>
      <c r="AR155" s="206">
        <v>0</v>
      </c>
      <c r="AS155" s="206">
        <v>0</v>
      </c>
      <c r="AT155" s="206">
        <v>0</v>
      </c>
      <c r="AU155" s="206">
        <v>0</v>
      </c>
    </row>
    <row r="156" spans="1:47" x14ac:dyDescent="0.3">
      <c r="A156" s="204">
        <f t="shared" si="2"/>
        <v>4</v>
      </c>
      <c r="B156" s="204" t="str">
        <f t="shared" si="2"/>
        <v>HONDURAS</v>
      </c>
      <c r="C156" s="204">
        <v>4</v>
      </c>
      <c r="E156" s="206">
        <v>3</v>
      </c>
      <c r="F156" s="207" t="s">
        <v>710</v>
      </c>
      <c r="G156" s="206">
        <v>15</v>
      </c>
      <c r="H156" s="206">
        <v>0</v>
      </c>
      <c r="I156" s="206">
        <v>0</v>
      </c>
      <c r="J156" s="206">
        <v>0</v>
      </c>
      <c r="K156" s="206">
        <v>0</v>
      </c>
      <c r="L156" s="206">
        <v>0</v>
      </c>
      <c r="M156" s="206">
        <v>0</v>
      </c>
      <c r="N156" s="206">
        <v>0</v>
      </c>
      <c r="O156" s="206">
        <v>0</v>
      </c>
      <c r="P156" s="206">
        <v>0</v>
      </c>
      <c r="Q156" s="206">
        <v>0</v>
      </c>
      <c r="R156" s="206">
        <v>0</v>
      </c>
      <c r="S156" s="206">
        <v>0</v>
      </c>
      <c r="T156" s="206">
        <v>0</v>
      </c>
      <c r="U156" s="206">
        <v>0</v>
      </c>
      <c r="V156" s="206">
        <v>0</v>
      </c>
      <c r="W156" s="206">
        <v>0</v>
      </c>
      <c r="X156" s="206">
        <v>5</v>
      </c>
      <c r="Y156" s="206">
        <v>0</v>
      </c>
      <c r="Z156" s="206">
        <v>0</v>
      </c>
      <c r="AA156" s="206">
        <v>0</v>
      </c>
      <c r="AB156" s="206">
        <v>0</v>
      </c>
      <c r="AC156" s="206">
        <v>0</v>
      </c>
      <c r="AD156" s="206">
        <v>0</v>
      </c>
      <c r="AE156" s="206">
        <v>0</v>
      </c>
      <c r="AF156" s="206">
        <v>0</v>
      </c>
      <c r="AG156" s="206">
        <v>0</v>
      </c>
      <c r="AH156" s="206">
        <v>1</v>
      </c>
      <c r="AI156" s="206">
        <v>0</v>
      </c>
      <c r="AJ156" s="206">
        <v>0</v>
      </c>
      <c r="AK156" s="206">
        <v>0</v>
      </c>
      <c r="AL156" s="206">
        <v>8</v>
      </c>
      <c r="AM156" s="206">
        <v>0</v>
      </c>
      <c r="AN156" s="206">
        <v>0</v>
      </c>
      <c r="AO156" s="206">
        <v>1</v>
      </c>
      <c r="AP156" s="206">
        <v>0</v>
      </c>
      <c r="AQ156" s="206">
        <v>0</v>
      </c>
      <c r="AR156" s="206">
        <v>0</v>
      </c>
      <c r="AS156" s="206">
        <v>0</v>
      </c>
      <c r="AT156" s="206">
        <v>0</v>
      </c>
      <c r="AU156" s="206">
        <v>0</v>
      </c>
    </row>
    <row r="157" spans="1:47" x14ac:dyDescent="0.3">
      <c r="A157" s="204">
        <f t="shared" si="2"/>
        <v>4</v>
      </c>
      <c r="B157" s="204" t="str">
        <f t="shared" si="2"/>
        <v>HONG KONG</v>
      </c>
      <c r="C157" s="204">
        <v>4</v>
      </c>
      <c r="E157" s="206">
        <v>3</v>
      </c>
      <c r="F157" s="207" t="s">
        <v>711</v>
      </c>
      <c r="G157" s="206">
        <v>0</v>
      </c>
      <c r="H157" s="206">
        <v>0</v>
      </c>
      <c r="I157" s="206">
        <v>0</v>
      </c>
      <c r="J157" s="206">
        <v>0</v>
      </c>
      <c r="K157" s="206">
        <v>0</v>
      </c>
      <c r="L157" s="206">
        <v>0</v>
      </c>
      <c r="M157" s="206">
        <v>0</v>
      </c>
      <c r="N157" s="206">
        <v>0</v>
      </c>
      <c r="O157" s="206">
        <v>0</v>
      </c>
      <c r="P157" s="206">
        <v>0</v>
      </c>
      <c r="Q157" s="206">
        <v>0</v>
      </c>
      <c r="R157" s="206">
        <v>0</v>
      </c>
      <c r="S157" s="206">
        <v>0</v>
      </c>
      <c r="T157" s="206">
        <v>0</v>
      </c>
      <c r="U157" s="206">
        <v>0</v>
      </c>
      <c r="V157" s="206">
        <v>0</v>
      </c>
      <c r="W157" s="206">
        <v>0</v>
      </c>
      <c r="X157" s="206">
        <v>0</v>
      </c>
      <c r="Y157" s="206">
        <v>0</v>
      </c>
      <c r="Z157" s="206">
        <v>0</v>
      </c>
      <c r="AA157" s="206">
        <v>0</v>
      </c>
      <c r="AB157" s="206">
        <v>0</v>
      </c>
      <c r="AC157" s="206">
        <v>0</v>
      </c>
      <c r="AD157" s="206">
        <v>0</v>
      </c>
      <c r="AE157" s="206">
        <v>0</v>
      </c>
      <c r="AF157" s="206">
        <v>0</v>
      </c>
      <c r="AG157" s="206">
        <v>0</v>
      </c>
      <c r="AH157" s="206">
        <v>0</v>
      </c>
      <c r="AI157" s="206">
        <v>0</v>
      </c>
      <c r="AJ157" s="206">
        <v>0</v>
      </c>
      <c r="AK157" s="206">
        <v>0</v>
      </c>
      <c r="AL157" s="206">
        <v>0</v>
      </c>
      <c r="AM157" s="206">
        <v>0</v>
      </c>
      <c r="AN157" s="206">
        <v>0</v>
      </c>
      <c r="AO157" s="206">
        <v>0</v>
      </c>
      <c r="AP157" s="206">
        <v>0</v>
      </c>
      <c r="AQ157" s="206">
        <v>0</v>
      </c>
      <c r="AR157" s="206">
        <v>0</v>
      </c>
      <c r="AS157" s="206">
        <v>0</v>
      </c>
      <c r="AT157" s="206">
        <v>0</v>
      </c>
      <c r="AU157" s="206">
        <v>0</v>
      </c>
    </row>
    <row r="158" spans="1:47" x14ac:dyDescent="0.3">
      <c r="A158" s="204">
        <f t="shared" si="2"/>
        <v>4</v>
      </c>
      <c r="B158" s="204" t="str">
        <f t="shared" si="2"/>
        <v>HUNGARY</v>
      </c>
      <c r="C158" s="204">
        <v>4</v>
      </c>
      <c r="E158" s="206">
        <v>3</v>
      </c>
      <c r="F158" s="207" t="s">
        <v>604</v>
      </c>
      <c r="G158" s="206">
        <v>0</v>
      </c>
      <c r="H158" s="206">
        <v>0</v>
      </c>
      <c r="I158" s="206">
        <v>0</v>
      </c>
      <c r="J158" s="206">
        <v>0</v>
      </c>
      <c r="K158" s="206">
        <v>0</v>
      </c>
      <c r="L158" s="206">
        <v>0</v>
      </c>
      <c r="M158" s="206">
        <v>0</v>
      </c>
      <c r="N158" s="206">
        <v>0</v>
      </c>
      <c r="O158" s="206">
        <v>0</v>
      </c>
      <c r="P158" s="206">
        <v>0</v>
      </c>
      <c r="Q158" s="206">
        <v>0</v>
      </c>
      <c r="R158" s="206">
        <v>0</v>
      </c>
      <c r="S158" s="206">
        <v>0</v>
      </c>
      <c r="T158" s="206">
        <v>0</v>
      </c>
      <c r="U158" s="206">
        <v>0</v>
      </c>
      <c r="V158" s="206">
        <v>0</v>
      </c>
      <c r="W158" s="206">
        <v>0</v>
      </c>
      <c r="X158" s="206">
        <v>0</v>
      </c>
      <c r="Y158" s="206">
        <v>0</v>
      </c>
      <c r="Z158" s="206">
        <v>0</v>
      </c>
      <c r="AA158" s="206">
        <v>0</v>
      </c>
      <c r="AB158" s="206">
        <v>0</v>
      </c>
      <c r="AC158" s="206">
        <v>0</v>
      </c>
      <c r="AD158" s="206">
        <v>0</v>
      </c>
      <c r="AE158" s="206">
        <v>0</v>
      </c>
      <c r="AF158" s="206">
        <v>0</v>
      </c>
      <c r="AG158" s="206">
        <v>0</v>
      </c>
      <c r="AH158" s="206">
        <v>0</v>
      </c>
      <c r="AI158" s="206">
        <v>0</v>
      </c>
      <c r="AJ158" s="206">
        <v>0</v>
      </c>
      <c r="AK158" s="206">
        <v>0</v>
      </c>
      <c r="AL158" s="206">
        <v>0</v>
      </c>
      <c r="AM158" s="206">
        <v>0</v>
      </c>
      <c r="AN158" s="206">
        <v>0</v>
      </c>
      <c r="AO158" s="206">
        <v>0</v>
      </c>
      <c r="AP158" s="206">
        <v>0</v>
      </c>
      <c r="AQ158" s="206">
        <v>0</v>
      </c>
      <c r="AR158" s="206">
        <v>0</v>
      </c>
      <c r="AS158" s="206">
        <v>0</v>
      </c>
      <c r="AT158" s="206">
        <v>0</v>
      </c>
      <c r="AU158" s="206">
        <v>0</v>
      </c>
    </row>
    <row r="159" spans="1:47" x14ac:dyDescent="0.3">
      <c r="A159" s="204">
        <f t="shared" si="2"/>
        <v>4</v>
      </c>
      <c r="B159" s="204" t="str">
        <f t="shared" si="2"/>
        <v>ICELAND</v>
      </c>
      <c r="C159" s="204">
        <v>4</v>
      </c>
      <c r="E159" s="206">
        <v>3</v>
      </c>
      <c r="F159" s="207" t="s">
        <v>623</v>
      </c>
      <c r="G159" s="206">
        <v>0</v>
      </c>
      <c r="H159" s="206">
        <v>0</v>
      </c>
      <c r="I159" s="206">
        <v>0</v>
      </c>
      <c r="J159" s="206">
        <v>0</v>
      </c>
      <c r="K159" s="206">
        <v>0</v>
      </c>
      <c r="L159" s="206">
        <v>0</v>
      </c>
      <c r="M159" s="206">
        <v>0</v>
      </c>
      <c r="N159" s="206">
        <v>0</v>
      </c>
      <c r="O159" s="206">
        <v>0</v>
      </c>
      <c r="P159" s="206">
        <v>0</v>
      </c>
      <c r="Q159" s="206">
        <v>0</v>
      </c>
      <c r="R159" s="206">
        <v>0</v>
      </c>
      <c r="S159" s="206">
        <v>0</v>
      </c>
      <c r="T159" s="206">
        <v>0</v>
      </c>
      <c r="U159" s="206">
        <v>0</v>
      </c>
      <c r="V159" s="206">
        <v>0</v>
      </c>
      <c r="W159" s="206">
        <v>0</v>
      </c>
      <c r="X159" s="206">
        <v>0</v>
      </c>
      <c r="Y159" s="206">
        <v>0</v>
      </c>
      <c r="Z159" s="206">
        <v>0</v>
      </c>
      <c r="AA159" s="206">
        <v>0</v>
      </c>
      <c r="AB159" s="206">
        <v>0</v>
      </c>
      <c r="AC159" s="206">
        <v>0</v>
      </c>
      <c r="AD159" s="206">
        <v>0</v>
      </c>
      <c r="AE159" s="206">
        <v>0</v>
      </c>
      <c r="AF159" s="206">
        <v>0</v>
      </c>
      <c r="AG159" s="206">
        <v>0</v>
      </c>
      <c r="AH159" s="206">
        <v>0</v>
      </c>
      <c r="AI159" s="206">
        <v>0</v>
      </c>
      <c r="AJ159" s="206">
        <v>0</v>
      </c>
      <c r="AK159" s="206">
        <v>0</v>
      </c>
      <c r="AL159" s="206">
        <v>0</v>
      </c>
      <c r="AM159" s="206">
        <v>0</v>
      </c>
      <c r="AN159" s="206">
        <v>0</v>
      </c>
      <c r="AO159" s="206">
        <v>0</v>
      </c>
      <c r="AP159" s="206">
        <v>0</v>
      </c>
      <c r="AQ159" s="206">
        <v>0</v>
      </c>
      <c r="AR159" s="206">
        <v>0</v>
      </c>
      <c r="AS159" s="206">
        <v>0</v>
      </c>
      <c r="AT159" s="206">
        <v>0</v>
      </c>
      <c r="AU159" s="206">
        <v>0</v>
      </c>
    </row>
    <row r="160" spans="1:47" x14ac:dyDescent="0.3">
      <c r="A160" s="204">
        <f t="shared" si="2"/>
        <v>4</v>
      </c>
      <c r="B160" s="204" t="str">
        <f t="shared" si="2"/>
        <v>INDIA</v>
      </c>
      <c r="C160" s="204">
        <v>4</v>
      </c>
      <c r="E160" s="206">
        <v>3</v>
      </c>
      <c r="F160" s="207" t="s">
        <v>305</v>
      </c>
      <c r="G160" s="206">
        <v>93</v>
      </c>
      <c r="H160" s="206">
        <v>0</v>
      </c>
      <c r="I160" s="206">
        <v>0</v>
      </c>
      <c r="J160" s="206">
        <v>0</v>
      </c>
      <c r="K160" s="206">
        <v>0</v>
      </c>
      <c r="L160" s="206">
        <v>2</v>
      </c>
      <c r="M160" s="206">
        <v>5</v>
      </c>
      <c r="N160" s="206">
        <v>0</v>
      </c>
      <c r="O160" s="206">
        <v>0</v>
      </c>
      <c r="P160" s="206">
        <v>0</v>
      </c>
      <c r="Q160" s="206">
        <v>0</v>
      </c>
      <c r="R160" s="206">
        <v>2</v>
      </c>
      <c r="S160" s="206">
        <v>0</v>
      </c>
      <c r="T160" s="206">
        <v>0</v>
      </c>
      <c r="U160" s="206">
        <v>0</v>
      </c>
      <c r="V160" s="206">
        <v>0</v>
      </c>
      <c r="W160" s="206">
        <v>0</v>
      </c>
      <c r="X160" s="206">
        <v>64</v>
      </c>
      <c r="Y160" s="206">
        <v>0</v>
      </c>
      <c r="Z160" s="206">
        <v>0</v>
      </c>
      <c r="AA160" s="206">
        <v>0</v>
      </c>
      <c r="AB160" s="206">
        <v>0</v>
      </c>
      <c r="AC160" s="206">
        <v>0</v>
      </c>
      <c r="AD160" s="206">
        <v>0</v>
      </c>
      <c r="AE160" s="206">
        <v>0</v>
      </c>
      <c r="AF160" s="206">
        <v>0</v>
      </c>
      <c r="AG160" s="206">
        <v>0</v>
      </c>
      <c r="AH160" s="206">
        <v>7</v>
      </c>
      <c r="AI160" s="206">
        <v>0</v>
      </c>
      <c r="AJ160" s="206">
        <v>0</v>
      </c>
      <c r="AK160" s="206">
        <v>0</v>
      </c>
      <c r="AL160" s="206">
        <v>6</v>
      </c>
      <c r="AM160" s="206">
        <v>1</v>
      </c>
      <c r="AN160" s="206">
        <v>0</v>
      </c>
      <c r="AO160" s="206">
        <v>1</v>
      </c>
      <c r="AP160" s="206">
        <v>0</v>
      </c>
      <c r="AQ160" s="206">
        <v>0</v>
      </c>
      <c r="AR160" s="206">
        <v>2</v>
      </c>
      <c r="AS160" s="206">
        <v>0</v>
      </c>
      <c r="AT160" s="206">
        <v>0</v>
      </c>
      <c r="AU160" s="206">
        <v>3</v>
      </c>
    </row>
    <row r="161" spans="1:47" x14ac:dyDescent="0.3">
      <c r="A161" s="204">
        <f t="shared" si="2"/>
        <v>4</v>
      </c>
      <c r="B161" s="204" t="str">
        <f t="shared" si="2"/>
        <v>INDONESIA</v>
      </c>
      <c r="C161" s="204">
        <v>4</v>
      </c>
      <c r="E161" s="206">
        <v>3</v>
      </c>
      <c r="F161" s="207" t="s">
        <v>583</v>
      </c>
      <c r="G161" s="206">
        <v>7</v>
      </c>
      <c r="H161" s="206">
        <v>0</v>
      </c>
      <c r="I161" s="206">
        <v>0</v>
      </c>
      <c r="J161" s="206">
        <v>0</v>
      </c>
      <c r="K161" s="206">
        <v>0</v>
      </c>
      <c r="L161" s="206">
        <v>0</v>
      </c>
      <c r="M161" s="206">
        <v>0</v>
      </c>
      <c r="N161" s="206">
        <v>0</v>
      </c>
      <c r="O161" s="206">
        <v>0</v>
      </c>
      <c r="P161" s="206">
        <v>0</v>
      </c>
      <c r="Q161" s="206">
        <v>0</v>
      </c>
      <c r="R161" s="206">
        <v>0</v>
      </c>
      <c r="S161" s="206">
        <v>0</v>
      </c>
      <c r="T161" s="206">
        <v>0</v>
      </c>
      <c r="U161" s="206">
        <v>0</v>
      </c>
      <c r="V161" s="206">
        <v>0</v>
      </c>
      <c r="W161" s="206">
        <v>0</v>
      </c>
      <c r="X161" s="206">
        <v>5</v>
      </c>
      <c r="Y161" s="206">
        <v>0</v>
      </c>
      <c r="Z161" s="206">
        <v>0</v>
      </c>
      <c r="AA161" s="206">
        <v>0</v>
      </c>
      <c r="AB161" s="206">
        <v>0</v>
      </c>
      <c r="AC161" s="206">
        <v>0</v>
      </c>
      <c r="AD161" s="206">
        <v>0</v>
      </c>
      <c r="AE161" s="206">
        <v>0</v>
      </c>
      <c r="AF161" s="206">
        <v>0</v>
      </c>
      <c r="AG161" s="206">
        <v>0</v>
      </c>
      <c r="AH161" s="206">
        <v>0</v>
      </c>
      <c r="AI161" s="206">
        <v>0</v>
      </c>
      <c r="AJ161" s="206">
        <v>0</v>
      </c>
      <c r="AK161" s="206">
        <v>0</v>
      </c>
      <c r="AL161" s="206">
        <v>2</v>
      </c>
      <c r="AM161" s="206">
        <v>0</v>
      </c>
      <c r="AN161" s="206">
        <v>0</v>
      </c>
      <c r="AO161" s="206">
        <v>0</v>
      </c>
      <c r="AP161" s="206">
        <v>0</v>
      </c>
      <c r="AQ161" s="206">
        <v>0</v>
      </c>
      <c r="AR161" s="206">
        <v>0</v>
      </c>
      <c r="AS161" s="206">
        <v>0</v>
      </c>
      <c r="AT161" s="206">
        <v>0</v>
      </c>
      <c r="AU161" s="206">
        <v>0</v>
      </c>
    </row>
    <row r="162" spans="1:47" x14ac:dyDescent="0.3">
      <c r="A162" s="204">
        <f t="shared" si="2"/>
        <v>4</v>
      </c>
      <c r="B162" s="204" t="str">
        <f t="shared" si="2"/>
        <v>IRAN</v>
      </c>
      <c r="C162" s="204">
        <v>4</v>
      </c>
      <c r="E162" s="206">
        <v>3</v>
      </c>
      <c r="F162" s="207" t="s">
        <v>495</v>
      </c>
      <c r="G162" s="206">
        <v>2</v>
      </c>
      <c r="H162" s="206">
        <v>0</v>
      </c>
      <c r="I162" s="206">
        <v>0</v>
      </c>
      <c r="J162" s="206">
        <v>0</v>
      </c>
      <c r="K162" s="206">
        <v>0</v>
      </c>
      <c r="L162" s="206">
        <v>0</v>
      </c>
      <c r="M162" s="206">
        <v>0</v>
      </c>
      <c r="N162" s="206">
        <v>0</v>
      </c>
      <c r="O162" s="206">
        <v>0</v>
      </c>
      <c r="P162" s="206">
        <v>0</v>
      </c>
      <c r="Q162" s="206">
        <v>0</v>
      </c>
      <c r="R162" s="206">
        <v>0</v>
      </c>
      <c r="S162" s="206">
        <v>0</v>
      </c>
      <c r="T162" s="206">
        <v>0</v>
      </c>
      <c r="U162" s="206">
        <v>0</v>
      </c>
      <c r="V162" s="206">
        <v>0</v>
      </c>
      <c r="W162" s="206">
        <v>0</v>
      </c>
      <c r="X162" s="206">
        <v>0</v>
      </c>
      <c r="Y162" s="206">
        <v>0</v>
      </c>
      <c r="Z162" s="206">
        <v>0</v>
      </c>
      <c r="AA162" s="206">
        <v>0</v>
      </c>
      <c r="AB162" s="206">
        <v>0</v>
      </c>
      <c r="AC162" s="206">
        <v>0</v>
      </c>
      <c r="AD162" s="206">
        <v>0</v>
      </c>
      <c r="AE162" s="206">
        <v>0</v>
      </c>
      <c r="AF162" s="206">
        <v>0</v>
      </c>
      <c r="AG162" s="206">
        <v>0</v>
      </c>
      <c r="AH162" s="206">
        <v>0</v>
      </c>
      <c r="AI162" s="206">
        <v>0</v>
      </c>
      <c r="AJ162" s="206">
        <v>0</v>
      </c>
      <c r="AK162" s="206">
        <v>0</v>
      </c>
      <c r="AL162" s="206">
        <v>2</v>
      </c>
      <c r="AM162" s="206">
        <v>0</v>
      </c>
      <c r="AN162" s="206">
        <v>0</v>
      </c>
      <c r="AO162" s="206">
        <v>0</v>
      </c>
      <c r="AP162" s="206">
        <v>0</v>
      </c>
      <c r="AQ162" s="206">
        <v>0</v>
      </c>
      <c r="AR162" s="206">
        <v>0</v>
      </c>
      <c r="AS162" s="206">
        <v>0</v>
      </c>
      <c r="AT162" s="206">
        <v>0</v>
      </c>
      <c r="AU162" s="206">
        <v>0</v>
      </c>
    </row>
    <row r="163" spans="1:47" x14ac:dyDescent="0.3">
      <c r="A163" s="204">
        <f t="shared" si="2"/>
        <v>4</v>
      </c>
      <c r="B163" s="204" t="str">
        <f t="shared" si="2"/>
        <v>IRAQ</v>
      </c>
      <c r="C163" s="204">
        <v>4</v>
      </c>
      <c r="E163" s="206">
        <v>3</v>
      </c>
      <c r="F163" s="207" t="s">
        <v>582</v>
      </c>
      <c r="G163" s="206">
        <v>0</v>
      </c>
      <c r="H163" s="206">
        <v>0</v>
      </c>
      <c r="I163" s="206">
        <v>0</v>
      </c>
      <c r="J163" s="206">
        <v>0</v>
      </c>
      <c r="K163" s="206">
        <v>0</v>
      </c>
      <c r="L163" s="206">
        <v>0</v>
      </c>
      <c r="M163" s="206">
        <v>0</v>
      </c>
      <c r="N163" s="206">
        <v>0</v>
      </c>
      <c r="O163" s="206">
        <v>0</v>
      </c>
      <c r="P163" s="206">
        <v>0</v>
      </c>
      <c r="Q163" s="206">
        <v>0</v>
      </c>
      <c r="R163" s="206">
        <v>0</v>
      </c>
      <c r="S163" s="206">
        <v>0</v>
      </c>
      <c r="T163" s="206">
        <v>0</v>
      </c>
      <c r="U163" s="206">
        <v>0</v>
      </c>
      <c r="V163" s="206">
        <v>0</v>
      </c>
      <c r="W163" s="206">
        <v>0</v>
      </c>
      <c r="X163" s="206">
        <v>0</v>
      </c>
      <c r="Y163" s="206">
        <v>0</v>
      </c>
      <c r="Z163" s="206">
        <v>0</v>
      </c>
      <c r="AA163" s="206">
        <v>0</v>
      </c>
      <c r="AB163" s="206">
        <v>0</v>
      </c>
      <c r="AC163" s="206">
        <v>0</v>
      </c>
      <c r="AD163" s="206">
        <v>0</v>
      </c>
      <c r="AE163" s="206">
        <v>0</v>
      </c>
      <c r="AF163" s="206">
        <v>0</v>
      </c>
      <c r="AG163" s="206">
        <v>0</v>
      </c>
      <c r="AH163" s="206">
        <v>0</v>
      </c>
      <c r="AI163" s="206">
        <v>0</v>
      </c>
      <c r="AJ163" s="206">
        <v>0</v>
      </c>
      <c r="AK163" s="206">
        <v>0</v>
      </c>
      <c r="AL163" s="206">
        <v>0</v>
      </c>
      <c r="AM163" s="206">
        <v>0</v>
      </c>
      <c r="AN163" s="206">
        <v>0</v>
      </c>
      <c r="AO163" s="206">
        <v>0</v>
      </c>
      <c r="AP163" s="206">
        <v>0</v>
      </c>
      <c r="AQ163" s="206">
        <v>0</v>
      </c>
      <c r="AR163" s="206">
        <v>0</v>
      </c>
      <c r="AS163" s="206">
        <v>0</v>
      </c>
      <c r="AT163" s="206">
        <v>0</v>
      </c>
      <c r="AU163" s="206">
        <v>0</v>
      </c>
    </row>
    <row r="164" spans="1:47" x14ac:dyDescent="0.3">
      <c r="A164" s="204">
        <f t="shared" si="2"/>
        <v>4</v>
      </c>
      <c r="B164" s="204" t="str">
        <f t="shared" si="2"/>
        <v>IRELAND</v>
      </c>
      <c r="C164" s="204">
        <v>4</v>
      </c>
      <c r="E164" s="206">
        <v>3</v>
      </c>
      <c r="F164" s="207" t="s">
        <v>497</v>
      </c>
      <c r="G164" s="206">
        <v>1</v>
      </c>
      <c r="H164" s="206">
        <v>0</v>
      </c>
      <c r="I164" s="206">
        <v>0</v>
      </c>
      <c r="J164" s="206">
        <v>0</v>
      </c>
      <c r="K164" s="206">
        <v>0</v>
      </c>
      <c r="L164" s="206">
        <v>0</v>
      </c>
      <c r="M164" s="206">
        <v>0</v>
      </c>
      <c r="N164" s="206">
        <v>0</v>
      </c>
      <c r="O164" s="206">
        <v>0</v>
      </c>
      <c r="P164" s="206">
        <v>0</v>
      </c>
      <c r="Q164" s="206">
        <v>0</v>
      </c>
      <c r="R164" s="206">
        <v>0</v>
      </c>
      <c r="S164" s="206">
        <v>0</v>
      </c>
      <c r="T164" s="206">
        <v>0</v>
      </c>
      <c r="U164" s="206">
        <v>0</v>
      </c>
      <c r="V164" s="206">
        <v>0</v>
      </c>
      <c r="W164" s="206">
        <v>0</v>
      </c>
      <c r="X164" s="206">
        <v>1</v>
      </c>
      <c r="Y164" s="206">
        <v>0</v>
      </c>
      <c r="Z164" s="206">
        <v>0</v>
      </c>
      <c r="AA164" s="206">
        <v>0</v>
      </c>
      <c r="AB164" s="206">
        <v>0</v>
      </c>
      <c r="AC164" s="206">
        <v>0</v>
      </c>
      <c r="AD164" s="206">
        <v>0</v>
      </c>
      <c r="AE164" s="206">
        <v>0</v>
      </c>
      <c r="AF164" s="206">
        <v>0</v>
      </c>
      <c r="AG164" s="206">
        <v>0</v>
      </c>
      <c r="AH164" s="206">
        <v>0</v>
      </c>
      <c r="AI164" s="206">
        <v>0</v>
      </c>
      <c r="AJ164" s="206">
        <v>0</v>
      </c>
      <c r="AK164" s="206">
        <v>0</v>
      </c>
      <c r="AL164" s="206">
        <v>0</v>
      </c>
      <c r="AM164" s="206">
        <v>0</v>
      </c>
      <c r="AN164" s="206">
        <v>0</v>
      </c>
      <c r="AO164" s="206">
        <v>0</v>
      </c>
      <c r="AP164" s="206">
        <v>0</v>
      </c>
      <c r="AQ164" s="206">
        <v>0</v>
      </c>
      <c r="AR164" s="206">
        <v>0</v>
      </c>
      <c r="AS164" s="206">
        <v>0</v>
      </c>
      <c r="AT164" s="206">
        <v>0</v>
      </c>
      <c r="AU164" s="206">
        <v>0</v>
      </c>
    </row>
    <row r="165" spans="1:47" x14ac:dyDescent="0.3">
      <c r="A165" s="204">
        <f t="shared" si="2"/>
        <v>4</v>
      </c>
      <c r="B165" s="204" t="str">
        <f t="shared" si="2"/>
        <v>ISLE OF MAN</v>
      </c>
      <c r="C165" s="204">
        <v>4</v>
      </c>
      <c r="E165" s="206">
        <v>3</v>
      </c>
      <c r="F165" s="207" t="s">
        <v>712</v>
      </c>
      <c r="G165" s="206">
        <v>0</v>
      </c>
      <c r="H165" s="206">
        <v>0</v>
      </c>
      <c r="I165" s="206">
        <v>0</v>
      </c>
      <c r="J165" s="206">
        <v>0</v>
      </c>
      <c r="K165" s="206">
        <v>0</v>
      </c>
      <c r="L165" s="206">
        <v>0</v>
      </c>
      <c r="M165" s="206">
        <v>0</v>
      </c>
      <c r="N165" s="206">
        <v>0</v>
      </c>
      <c r="O165" s="206">
        <v>0</v>
      </c>
      <c r="P165" s="206">
        <v>0</v>
      </c>
      <c r="Q165" s="206">
        <v>0</v>
      </c>
      <c r="R165" s="206">
        <v>0</v>
      </c>
      <c r="S165" s="206">
        <v>0</v>
      </c>
      <c r="T165" s="206">
        <v>0</v>
      </c>
      <c r="U165" s="206">
        <v>0</v>
      </c>
      <c r="V165" s="206">
        <v>0</v>
      </c>
      <c r="W165" s="206">
        <v>0</v>
      </c>
      <c r="X165" s="206">
        <v>0</v>
      </c>
      <c r="Y165" s="206">
        <v>0</v>
      </c>
      <c r="Z165" s="206">
        <v>0</v>
      </c>
      <c r="AA165" s="206">
        <v>0</v>
      </c>
      <c r="AB165" s="206">
        <v>0</v>
      </c>
      <c r="AC165" s="206">
        <v>0</v>
      </c>
      <c r="AD165" s="206">
        <v>0</v>
      </c>
      <c r="AE165" s="206">
        <v>0</v>
      </c>
      <c r="AF165" s="206">
        <v>0</v>
      </c>
      <c r="AG165" s="206">
        <v>0</v>
      </c>
      <c r="AH165" s="206">
        <v>0</v>
      </c>
      <c r="AI165" s="206">
        <v>0</v>
      </c>
      <c r="AJ165" s="206">
        <v>0</v>
      </c>
      <c r="AK165" s="206">
        <v>0</v>
      </c>
      <c r="AL165" s="206">
        <v>0</v>
      </c>
      <c r="AM165" s="206">
        <v>0</v>
      </c>
      <c r="AN165" s="206">
        <v>0</v>
      </c>
      <c r="AO165" s="206">
        <v>0</v>
      </c>
      <c r="AP165" s="206">
        <v>0</v>
      </c>
      <c r="AQ165" s="206">
        <v>0</v>
      </c>
      <c r="AR165" s="206">
        <v>0</v>
      </c>
      <c r="AS165" s="206">
        <v>0</v>
      </c>
      <c r="AT165" s="206">
        <v>0</v>
      </c>
      <c r="AU165" s="206">
        <v>0</v>
      </c>
    </row>
    <row r="166" spans="1:47" x14ac:dyDescent="0.3">
      <c r="A166" s="204">
        <f t="shared" si="2"/>
        <v>4</v>
      </c>
      <c r="B166" s="204" t="str">
        <f t="shared" si="2"/>
        <v>ISRAEL</v>
      </c>
      <c r="C166" s="204">
        <v>4</v>
      </c>
      <c r="E166" s="206">
        <v>3</v>
      </c>
      <c r="F166" s="207" t="s">
        <v>581</v>
      </c>
      <c r="G166" s="206">
        <v>0</v>
      </c>
      <c r="H166" s="206">
        <v>0</v>
      </c>
      <c r="I166" s="206">
        <v>0</v>
      </c>
      <c r="J166" s="206">
        <v>0</v>
      </c>
      <c r="K166" s="206">
        <v>0</v>
      </c>
      <c r="L166" s="206">
        <v>0</v>
      </c>
      <c r="M166" s="206">
        <v>0</v>
      </c>
      <c r="N166" s="206">
        <v>0</v>
      </c>
      <c r="O166" s="206">
        <v>0</v>
      </c>
      <c r="P166" s="206">
        <v>0</v>
      </c>
      <c r="Q166" s="206">
        <v>0</v>
      </c>
      <c r="R166" s="206">
        <v>0</v>
      </c>
      <c r="S166" s="206">
        <v>0</v>
      </c>
      <c r="T166" s="206">
        <v>0</v>
      </c>
      <c r="U166" s="206">
        <v>0</v>
      </c>
      <c r="V166" s="206">
        <v>0</v>
      </c>
      <c r="W166" s="206">
        <v>0</v>
      </c>
      <c r="X166" s="206">
        <v>0</v>
      </c>
      <c r="Y166" s="206">
        <v>0</v>
      </c>
      <c r="Z166" s="206">
        <v>0</v>
      </c>
      <c r="AA166" s="206">
        <v>0</v>
      </c>
      <c r="AB166" s="206">
        <v>0</v>
      </c>
      <c r="AC166" s="206">
        <v>0</v>
      </c>
      <c r="AD166" s="206">
        <v>0</v>
      </c>
      <c r="AE166" s="206">
        <v>0</v>
      </c>
      <c r="AF166" s="206">
        <v>0</v>
      </c>
      <c r="AG166" s="206">
        <v>0</v>
      </c>
      <c r="AH166" s="206">
        <v>0</v>
      </c>
      <c r="AI166" s="206">
        <v>0</v>
      </c>
      <c r="AJ166" s="206">
        <v>0</v>
      </c>
      <c r="AK166" s="206">
        <v>0</v>
      </c>
      <c r="AL166" s="206">
        <v>0</v>
      </c>
      <c r="AM166" s="206">
        <v>0</v>
      </c>
      <c r="AN166" s="206">
        <v>0</v>
      </c>
      <c r="AO166" s="206">
        <v>0</v>
      </c>
      <c r="AP166" s="206">
        <v>0</v>
      </c>
      <c r="AQ166" s="206">
        <v>0</v>
      </c>
      <c r="AR166" s="206">
        <v>0</v>
      </c>
      <c r="AS166" s="206">
        <v>0</v>
      </c>
      <c r="AT166" s="206">
        <v>0</v>
      </c>
      <c r="AU166" s="206">
        <v>0</v>
      </c>
    </row>
    <row r="167" spans="1:47" x14ac:dyDescent="0.3">
      <c r="A167" s="204">
        <f t="shared" si="2"/>
        <v>4</v>
      </c>
      <c r="B167" s="204" t="str">
        <f t="shared" si="2"/>
        <v>ITALY</v>
      </c>
      <c r="C167" s="204">
        <v>4</v>
      </c>
      <c r="E167" s="206">
        <v>3</v>
      </c>
      <c r="F167" s="207" t="s">
        <v>509</v>
      </c>
      <c r="G167" s="206">
        <v>10</v>
      </c>
      <c r="H167" s="206">
        <v>0</v>
      </c>
      <c r="I167" s="206">
        <v>0</v>
      </c>
      <c r="J167" s="206">
        <v>0</v>
      </c>
      <c r="K167" s="206">
        <v>0</v>
      </c>
      <c r="L167" s="206">
        <v>0</v>
      </c>
      <c r="M167" s="206">
        <v>0</v>
      </c>
      <c r="N167" s="206">
        <v>0</v>
      </c>
      <c r="O167" s="206">
        <v>0</v>
      </c>
      <c r="P167" s="206">
        <v>0</v>
      </c>
      <c r="Q167" s="206">
        <v>0</v>
      </c>
      <c r="R167" s="206">
        <v>0</v>
      </c>
      <c r="S167" s="206">
        <v>0</v>
      </c>
      <c r="T167" s="206">
        <v>0</v>
      </c>
      <c r="U167" s="206">
        <v>0</v>
      </c>
      <c r="V167" s="206">
        <v>0</v>
      </c>
      <c r="W167" s="206">
        <v>0</v>
      </c>
      <c r="X167" s="206">
        <v>7</v>
      </c>
      <c r="Y167" s="206">
        <v>0</v>
      </c>
      <c r="Z167" s="206">
        <v>0</v>
      </c>
      <c r="AA167" s="206">
        <v>0</v>
      </c>
      <c r="AB167" s="206">
        <v>0</v>
      </c>
      <c r="AC167" s="206">
        <v>0</v>
      </c>
      <c r="AD167" s="206">
        <v>0</v>
      </c>
      <c r="AE167" s="206">
        <v>0</v>
      </c>
      <c r="AF167" s="206">
        <v>0</v>
      </c>
      <c r="AG167" s="206">
        <v>0</v>
      </c>
      <c r="AH167" s="206">
        <v>1</v>
      </c>
      <c r="AI167" s="206">
        <v>0</v>
      </c>
      <c r="AJ167" s="206">
        <v>0</v>
      </c>
      <c r="AK167" s="206">
        <v>0</v>
      </c>
      <c r="AL167" s="206">
        <v>1</v>
      </c>
      <c r="AM167" s="206">
        <v>0</v>
      </c>
      <c r="AN167" s="206">
        <v>0</v>
      </c>
      <c r="AO167" s="206">
        <v>1</v>
      </c>
      <c r="AP167" s="206">
        <v>0</v>
      </c>
      <c r="AQ167" s="206">
        <v>0</v>
      </c>
      <c r="AR167" s="206">
        <v>0</v>
      </c>
      <c r="AS167" s="206">
        <v>0</v>
      </c>
      <c r="AT167" s="206">
        <v>0</v>
      </c>
      <c r="AU167" s="206">
        <v>0</v>
      </c>
    </row>
    <row r="168" spans="1:47" x14ac:dyDescent="0.3">
      <c r="A168" s="204">
        <f t="shared" si="2"/>
        <v>4</v>
      </c>
      <c r="B168" s="204" t="str">
        <f t="shared" si="2"/>
        <v>JAMAICA</v>
      </c>
      <c r="C168" s="204">
        <v>4</v>
      </c>
      <c r="E168" s="206">
        <v>3</v>
      </c>
      <c r="F168" s="207" t="s">
        <v>616</v>
      </c>
      <c r="G168" s="206">
        <v>3</v>
      </c>
      <c r="H168" s="206">
        <v>0</v>
      </c>
      <c r="I168" s="206">
        <v>0</v>
      </c>
      <c r="J168" s="206">
        <v>0</v>
      </c>
      <c r="K168" s="206">
        <v>0</v>
      </c>
      <c r="L168" s="206">
        <v>0</v>
      </c>
      <c r="M168" s="206">
        <v>0</v>
      </c>
      <c r="N168" s="206">
        <v>0</v>
      </c>
      <c r="O168" s="206">
        <v>0</v>
      </c>
      <c r="P168" s="206">
        <v>0</v>
      </c>
      <c r="Q168" s="206">
        <v>0</v>
      </c>
      <c r="R168" s="206">
        <v>0</v>
      </c>
      <c r="S168" s="206">
        <v>0</v>
      </c>
      <c r="T168" s="206">
        <v>0</v>
      </c>
      <c r="U168" s="206">
        <v>0</v>
      </c>
      <c r="V168" s="206">
        <v>0</v>
      </c>
      <c r="W168" s="206">
        <v>0</v>
      </c>
      <c r="X168" s="206">
        <v>0</v>
      </c>
      <c r="Y168" s="206">
        <v>0</v>
      </c>
      <c r="Z168" s="206">
        <v>0</v>
      </c>
      <c r="AA168" s="206">
        <v>0</v>
      </c>
      <c r="AB168" s="206">
        <v>0</v>
      </c>
      <c r="AC168" s="206">
        <v>0</v>
      </c>
      <c r="AD168" s="206">
        <v>0</v>
      </c>
      <c r="AE168" s="206">
        <v>0</v>
      </c>
      <c r="AF168" s="206">
        <v>0</v>
      </c>
      <c r="AG168" s="206">
        <v>0</v>
      </c>
      <c r="AH168" s="206">
        <v>0</v>
      </c>
      <c r="AI168" s="206">
        <v>1</v>
      </c>
      <c r="AJ168" s="206">
        <v>0</v>
      </c>
      <c r="AK168" s="206">
        <v>0</v>
      </c>
      <c r="AL168" s="206">
        <v>1</v>
      </c>
      <c r="AM168" s="206">
        <v>0</v>
      </c>
      <c r="AN168" s="206">
        <v>0</v>
      </c>
      <c r="AO168" s="206">
        <v>0</v>
      </c>
      <c r="AP168" s="206">
        <v>0</v>
      </c>
      <c r="AQ168" s="206">
        <v>0</v>
      </c>
      <c r="AR168" s="206">
        <v>0</v>
      </c>
      <c r="AS168" s="206">
        <v>0</v>
      </c>
      <c r="AT168" s="206">
        <v>0</v>
      </c>
      <c r="AU168" s="206">
        <v>1</v>
      </c>
    </row>
    <row r="169" spans="1:47" x14ac:dyDescent="0.3">
      <c r="A169" s="204">
        <f t="shared" si="2"/>
        <v>4</v>
      </c>
      <c r="B169" s="204" t="str">
        <f t="shared" si="2"/>
        <v>JAPAN</v>
      </c>
      <c r="C169" s="204">
        <v>4</v>
      </c>
      <c r="E169" s="206">
        <v>3</v>
      </c>
      <c r="F169" s="207" t="s">
        <v>304</v>
      </c>
      <c r="G169" s="206">
        <v>47</v>
      </c>
      <c r="H169" s="206">
        <v>0</v>
      </c>
      <c r="I169" s="206">
        <v>0</v>
      </c>
      <c r="J169" s="206">
        <v>0</v>
      </c>
      <c r="K169" s="206">
        <v>1</v>
      </c>
      <c r="L169" s="206">
        <v>0</v>
      </c>
      <c r="M169" s="206">
        <v>1</v>
      </c>
      <c r="N169" s="206">
        <v>0</v>
      </c>
      <c r="O169" s="206">
        <v>1</v>
      </c>
      <c r="P169" s="206">
        <v>0</v>
      </c>
      <c r="Q169" s="206">
        <v>0</v>
      </c>
      <c r="R169" s="206">
        <v>0</v>
      </c>
      <c r="S169" s="206">
        <v>0</v>
      </c>
      <c r="T169" s="206">
        <v>0</v>
      </c>
      <c r="U169" s="206">
        <v>0</v>
      </c>
      <c r="V169" s="206">
        <v>0</v>
      </c>
      <c r="W169" s="206">
        <v>0</v>
      </c>
      <c r="X169" s="206">
        <v>23</v>
      </c>
      <c r="Y169" s="206">
        <v>4</v>
      </c>
      <c r="Z169" s="206">
        <v>0</v>
      </c>
      <c r="AA169" s="206">
        <v>0</v>
      </c>
      <c r="AB169" s="206">
        <v>0</v>
      </c>
      <c r="AC169" s="206">
        <v>0</v>
      </c>
      <c r="AD169" s="206">
        <v>0</v>
      </c>
      <c r="AE169" s="206">
        <v>0</v>
      </c>
      <c r="AF169" s="206">
        <v>0</v>
      </c>
      <c r="AG169" s="206">
        <v>0</v>
      </c>
      <c r="AH169" s="206">
        <v>2</v>
      </c>
      <c r="AI169" s="206">
        <v>0</v>
      </c>
      <c r="AJ169" s="206">
        <v>0</v>
      </c>
      <c r="AK169" s="206">
        <v>0</v>
      </c>
      <c r="AL169" s="206">
        <v>10</v>
      </c>
      <c r="AM169" s="206">
        <v>0</v>
      </c>
      <c r="AN169" s="206">
        <v>0</v>
      </c>
      <c r="AO169" s="206">
        <v>0</v>
      </c>
      <c r="AP169" s="206">
        <v>0</v>
      </c>
      <c r="AQ169" s="206">
        <v>0</v>
      </c>
      <c r="AR169" s="206">
        <v>0</v>
      </c>
      <c r="AS169" s="206">
        <v>1</v>
      </c>
      <c r="AT169" s="206">
        <v>0</v>
      </c>
      <c r="AU169" s="206">
        <v>4</v>
      </c>
    </row>
    <row r="170" spans="1:47" x14ac:dyDescent="0.3">
      <c r="A170" s="204">
        <f t="shared" si="2"/>
        <v>4</v>
      </c>
      <c r="B170" s="204" t="str">
        <f t="shared" si="2"/>
        <v>JERSEY</v>
      </c>
      <c r="C170" s="204">
        <v>4</v>
      </c>
      <c r="E170" s="206">
        <v>3</v>
      </c>
      <c r="F170" s="207" t="s">
        <v>713</v>
      </c>
      <c r="G170" s="206">
        <v>0</v>
      </c>
      <c r="H170" s="206">
        <v>0</v>
      </c>
      <c r="I170" s="206">
        <v>0</v>
      </c>
      <c r="J170" s="206">
        <v>0</v>
      </c>
      <c r="K170" s="206">
        <v>0</v>
      </c>
      <c r="L170" s="206">
        <v>0</v>
      </c>
      <c r="M170" s="206">
        <v>0</v>
      </c>
      <c r="N170" s="206">
        <v>0</v>
      </c>
      <c r="O170" s="206">
        <v>0</v>
      </c>
      <c r="P170" s="206">
        <v>0</v>
      </c>
      <c r="Q170" s="206">
        <v>0</v>
      </c>
      <c r="R170" s="206">
        <v>0</v>
      </c>
      <c r="S170" s="206">
        <v>0</v>
      </c>
      <c r="T170" s="206">
        <v>0</v>
      </c>
      <c r="U170" s="206">
        <v>0</v>
      </c>
      <c r="V170" s="206">
        <v>0</v>
      </c>
      <c r="W170" s="206">
        <v>0</v>
      </c>
      <c r="X170" s="206">
        <v>0</v>
      </c>
      <c r="Y170" s="206">
        <v>0</v>
      </c>
      <c r="Z170" s="206">
        <v>0</v>
      </c>
      <c r="AA170" s="206">
        <v>0</v>
      </c>
      <c r="AB170" s="206">
        <v>0</v>
      </c>
      <c r="AC170" s="206">
        <v>0</v>
      </c>
      <c r="AD170" s="206">
        <v>0</v>
      </c>
      <c r="AE170" s="206">
        <v>0</v>
      </c>
      <c r="AF170" s="206">
        <v>0</v>
      </c>
      <c r="AG170" s="206">
        <v>0</v>
      </c>
      <c r="AH170" s="206">
        <v>0</v>
      </c>
      <c r="AI170" s="206">
        <v>0</v>
      </c>
      <c r="AJ170" s="206">
        <v>0</v>
      </c>
      <c r="AK170" s="206">
        <v>0</v>
      </c>
      <c r="AL170" s="206">
        <v>0</v>
      </c>
      <c r="AM170" s="206">
        <v>0</v>
      </c>
      <c r="AN170" s="206">
        <v>0</v>
      </c>
      <c r="AO170" s="206">
        <v>0</v>
      </c>
      <c r="AP170" s="206">
        <v>0</v>
      </c>
      <c r="AQ170" s="206">
        <v>0</v>
      </c>
      <c r="AR170" s="206">
        <v>0</v>
      </c>
      <c r="AS170" s="206">
        <v>0</v>
      </c>
      <c r="AT170" s="206">
        <v>0</v>
      </c>
      <c r="AU170" s="206">
        <v>0</v>
      </c>
    </row>
    <row r="171" spans="1:47" x14ac:dyDescent="0.3">
      <c r="A171" s="204">
        <f t="shared" si="2"/>
        <v>4</v>
      </c>
      <c r="B171" s="204" t="str">
        <f t="shared" si="2"/>
        <v>JORDAN</v>
      </c>
      <c r="C171" s="204">
        <v>4</v>
      </c>
      <c r="E171" s="206">
        <v>3</v>
      </c>
      <c r="F171" s="207" t="s">
        <v>501</v>
      </c>
      <c r="G171" s="206">
        <v>4</v>
      </c>
      <c r="H171" s="206">
        <v>0</v>
      </c>
      <c r="I171" s="206">
        <v>0</v>
      </c>
      <c r="J171" s="206">
        <v>0</v>
      </c>
      <c r="K171" s="206">
        <v>0</v>
      </c>
      <c r="L171" s="206">
        <v>0</v>
      </c>
      <c r="M171" s="206">
        <v>1</v>
      </c>
      <c r="N171" s="206">
        <v>0</v>
      </c>
      <c r="O171" s="206">
        <v>0</v>
      </c>
      <c r="P171" s="206">
        <v>0</v>
      </c>
      <c r="Q171" s="206">
        <v>0</v>
      </c>
      <c r="R171" s="206">
        <v>0</v>
      </c>
      <c r="S171" s="206">
        <v>0</v>
      </c>
      <c r="T171" s="206">
        <v>0</v>
      </c>
      <c r="U171" s="206">
        <v>0</v>
      </c>
      <c r="V171" s="206">
        <v>0</v>
      </c>
      <c r="W171" s="206">
        <v>0</v>
      </c>
      <c r="X171" s="206">
        <v>1</v>
      </c>
      <c r="Y171" s="206">
        <v>0</v>
      </c>
      <c r="Z171" s="206">
        <v>0</v>
      </c>
      <c r="AA171" s="206">
        <v>0</v>
      </c>
      <c r="AB171" s="206">
        <v>0</v>
      </c>
      <c r="AC171" s="206">
        <v>0</v>
      </c>
      <c r="AD171" s="206">
        <v>0</v>
      </c>
      <c r="AE171" s="206">
        <v>0</v>
      </c>
      <c r="AF171" s="206">
        <v>0</v>
      </c>
      <c r="AG171" s="206">
        <v>0</v>
      </c>
      <c r="AH171" s="206">
        <v>0</v>
      </c>
      <c r="AI171" s="206">
        <v>0</v>
      </c>
      <c r="AJ171" s="206">
        <v>0</v>
      </c>
      <c r="AK171" s="206">
        <v>0</v>
      </c>
      <c r="AL171" s="206">
        <v>2</v>
      </c>
      <c r="AM171" s="206">
        <v>0</v>
      </c>
      <c r="AN171" s="206">
        <v>0</v>
      </c>
      <c r="AO171" s="206">
        <v>0</v>
      </c>
      <c r="AP171" s="206">
        <v>0</v>
      </c>
      <c r="AQ171" s="206">
        <v>0</v>
      </c>
      <c r="AR171" s="206">
        <v>0</v>
      </c>
      <c r="AS171" s="206">
        <v>0</v>
      </c>
      <c r="AT171" s="206">
        <v>0</v>
      </c>
      <c r="AU171" s="206">
        <v>0</v>
      </c>
    </row>
    <row r="172" spans="1:47" x14ac:dyDescent="0.3">
      <c r="A172" s="204">
        <f t="shared" si="2"/>
        <v>4</v>
      </c>
      <c r="B172" s="204" t="str">
        <f t="shared" si="2"/>
        <v>KAZAKHSTAN</v>
      </c>
      <c r="C172" s="204">
        <v>4</v>
      </c>
      <c r="E172" s="206">
        <v>3</v>
      </c>
      <c r="F172" s="207" t="s">
        <v>714</v>
      </c>
      <c r="G172" s="206">
        <v>13</v>
      </c>
      <c r="H172" s="206">
        <v>0</v>
      </c>
      <c r="I172" s="206">
        <v>0</v>
      </c>
      <c r="J172" s="206">
        <v>0</v>
      </c>
      <c r="K172" s="206">
        <v>0</v>
      </c>
      <c r="L172" s="206">
        <v>0</v>
      </c>
      <c r="M172" s="206">
        <v>1</v>
      </c>
      <c r="N172" s="206">
        <v>0</v>
      </c>
      <c r="O172" s="206">
        <v>0</v>
      </c>
      <c r="P172" s="206">
        <v>0</v>
      </c>
      <c r="Q172" s="206">
        <v>0</v>
      </c>
      <c r="R172" s="206">
        <v>0</v>
      </c>
      <c r="S172" s="206">
        <v>0</v>
      </c>
      <c r="T172" s="206">
        <v>0</v>
      </c>
      <c r="U172" s="206">
        <v>0</v>
      </c>
      <c r="V172" s="206">
        <v>0</v>
      </c>
      <c r="W172" s="206">
        <v>0</v>
      </c>
      <c r="X172" s="206">
        <v>8</v>
      </c>
      <c r="Y172" s="206">
        <v>0</v>
      </c>
      <c r="Z172" s="206">
        <v>0</v>
      </c>
      <c r="AA172" s="206">
        <v>0</v>
      </c>
      <c r="AB172" s="206">
        <v>0</v>
      </c>
      <c r="AC172" s="206">
        <v>0</v>
      </c>
      <c r="AD172" s="206">
        <v>0</v>
      </c>
      <c r="AE172" s="206">
        <v>0</v>
      </c>
      <c r="AF172" s="206">
        <v>0</v>
      </c>
      <c r="AG172" s="206">
        <v>0</v>
      </c>
      <c r="AH172" s="206">
        <v>1</v>
      </c>
      <c r="AI172" s="206">
        <v>0</v>
      </c>
      <c r="AJ172" s="206">
        <v>0</v>
      </c>
      <c r="AK172" s="206">
        <v>0</v>
      </c>
      <c r="AL172" s="206">
        <v>3</v>
      </c>
      <c r="AM172" s="206">
        <v>0</v>
      </c>
      <c r="AN172" s="206">
        <v>0</v>
      </c>
      <c r="AO172" s="206">
        <v>0</v>
      </c>
      <c r="AP172" s="206">
        <v>0</v>
      </c>
      <c r="AQ172" s="206">
        <v>0</v>
      </c>
      <c r="AR172" s="206">
        <v>0</v>
      </c>
      <c r="AS172" s="206">
        <v>0</v>
      </c>
      <c r="AT172" s="206">
        <v>0</v>
      </c>
      <c r="AU172" s="206">
        <v>0</v>
      </c>
    </row>
    <row r="173" spans="1:47" x14ac:dyDescent="0.3">
      <c r="A173" s="204">
        <f t="shared" si="2"/>
        <v>4</v>
      </c>
      <c r="B173" s="204" t="str">
        <f t="shared" si="2"/>
        <v>KENYA</v>
      </c>
      <c r="C173" s="204">
        <v>4</v>
      </c>
      <c r="E173" s="206">
        <v>3</v>
      </c>
      <c r="F173" s="207" t="s">
        <v>550</v>
      </c>
      <c r="G173" s="206">
        <v>11</v>
      </c>
      <c r="H173" s="206">
        <v>0</v>
      </c>
      <c r="I173" s="206">
        <v>0</v>
      </c>
      <c r="J173" s="206">
        <v>0</v>
      </c>
      <c r="K173" s="206">
        <v>0</v>
      </c>
      <c r="L173" s="206">
        <v>0</v>
      </c>
      <c r="M173" s="206">
        <v>0</v>
      </c>
      <c r="N173" s="206">
        <v>0</v>
      </c>
      <c r="O173" s="206">
        <v>0</v>
      </c>
      <c r="P173" s="206">
        <v>0</v>
      </c>
      <c r="Q173" s="206">
        <v>0</v>
      </c>
      <c r="R173" s="206">
        <v>1</v>
      </c>
      <c r="S173" s="206">
        <v>0</v>
      </c>
      <c r="T173" s="206">
        <v>0</v>
      </c>
      <c r="U173" s="206">
        <v>0</v>
      </c>
      <c r="V173" s="206">
        <v>0</v>
      </c>
      <c r="W173" s="206">
        <v>0</v>
      </c>
      <c r="X173" s="206">
        <v>3</v>
      </c>
      <c r="Y173" s="206">
        <v>0</v>
      </c>
      <c r="Z173" s="206">
        <v>0</v>
      </c>
      <c r="AA173" s="206">
        <v>0</v>
      </c>
      <c r="AB173" s="206">
        <v>0</v>
      </c>
      <c r="AC173" s="206">
        <v>0</v>
      </c>
      <c r="AD173" s="206">
        <v>0</v>
      </c>
      <c r="AE173" s="206">
        <v>0</v>
      </c>
      <c r="AF173" s="206">
        <v>0</v>
      </c>
      <c r="AG173" s="206">
        <v>0</v>
      </c>
      <c r="AH173" s="206">
        <v>4</v>
      </c>
      <c r="AI173" s="206">
        <v>0</v>
      </c>
      <c r="AJ173" s="206">
        <v>0</v>
      </c>
      <c r="AK173" s="206">
        <v>0</v>
      </c>
      <c r="AL173" s="206">
        <v>1</v>
      </c>
      <c r="AM173" s="206">
        <v>0</v>
      </c>
      <c r="AN173" s="206">
        <v>0</v>
      </c>
      <c r="AO173" s="206">
        <v>0</v>
      </c>
      <c r="AP173" s="206">
        <v>0</v>
      </c>
      <c r="AQ173" s="206">
        <v>0</v>
      </c>
      <c r="AR173" s="206">
        <v>0</v>
      </c>
      <c r="AS173" s="206">
        <v>0</v>
      </c>
      <c r="AT173" s="206">
        <v>0</v>
      </c>
      <c r="AU173" s="206">
        <v>2</v>
      </c>
    </row>
    <row r="174" spans="1:47" x14ac:dyDescent="0.3">
      <c r="A174" s="204">
        <f t="shared" si="2"/>
        <v>4</v>
      </c>
      <c r="B174" s="204" t="str">
        <f t="shared" si="2"/>
        <v>KIRIBATI</v>
      </c>
      <c r="C174" s="204">
        <v>4</v>
      </c>
      <c r="E174" s="206">
        <v>3</v>
      </c>
      <c r="F174" s="207" t="s">
        <v>715</v>
      </c>
      <c r="G174" s="206">
        <v>0</v>
      </c>
      <c r="H174" s="206">
        <v>0</v>
      </c>
      <c r="I174" s="206">
        <v>0</v>
      </c>
      <c r="J174" s="206">
        <v>0</v>
      </c>
      <c r="K174" s="206">
        <v>0</v>
      </c>
      <c r="L174" s="206">
        <v>0</v>
      </c>
      <c r="M174" s="206">
        <v>0</v>
      </c>
      <c r="N174" s="206">
        <v>0</v>
      </c>
      <c r="O174" s="206">
        <v>0</v>
      </c>
      <c r="P174" s="206">
        <v>0</v>
      </c>
      <c r="Q174" s="206">
        <v>0</v>
      </c>
      <c r="R174" s="206">
        <v>0</v>
      </c>
      <c r="S174" s="206">
        <v>0</v>
      </c>
      <c r="T174" s="206">
        <v>0</v>
      </c>
      <c r="U174" s="206">
        <v>0</v>
      </c>
      <c r="V174" s="206">
        <v>0</v>
      </c>
      <c r="W174" s="206">
        <v>0</v>
      </c>
      <c r="X174" s="206">
        <v>0</v>
      </c>
      <c r="Y174" s="206">
        <v>0</v>
      </c>
      <c r="Z174" s="206">
        <v>0</v>
      </c>
      <c r="AA174" s="206">
        <v>0</v>
      </c>
      <c r="AB174" s="206">
        <v>0</v>
      </c>
      <c r="AC174" s="206">
        <v>0</v>
      </c>
      <c r="AD174" s="206">
        <v>0</v>
      </c>
      <c r="AE174" s="206">
        <v>0</v>
      </c>
      <c r="AF174" s="206">
        <v>0</v>
      </c>
      <c r="AG174" s="206">
        <v>0</v>
      </c>
      <c r="AH174" s="206">
        <v>0</v>
      </c>
      <c r="AI174" s="206">
        <v>0</v>
      </c>
      <c r="AJ174" s="206">
        <v>0</v>
      </c>
      <c r="AK174" s="206">
        <v>0</v>
      </c>
      <c r="AL174" s="206">
        <v>0</v>
      </c>
      <c r="AM174" s="206">
        <v>0</v>
      </c>
      <c r="AN174" s="206">
        <v>0</v>
      </c>
      <c r="AO174" s="206">
        <v>0</v>
      </c>
      <c r="AP174" s="206">
        <v>0</v>
      </c>
      <c r="AQ174" s="206">
        <v>0</v>
      </c>
      <c r="AR174" s="206">
        <v>0</v>
      </c>
      <c r="AS174" s="206">
        <v>0</v>
      </c>
      <c r="AT174" s="206">
        <v>0</v>
      </c>
      <c r="AU174" s="206">
        <v>0</v>
      </c>
    </row>
    <row r="175" spans="1:47" x14ac:dyDescent="0.3">
      <c r="A175" s="204">
        <f t="shared" si="2"/>
        <v>4</v>
      </c>
      <c r="B175" s="204" t="str">
        <f t="shared" si="2"/>
        <v>KUWAIT</v>
      </c>
      <c r="C175" s="204">
        <v>4</v>
      </c>
      <c r="E175" s="206">
        <v>3</v>
      </c>
      <c r="F175" s="207" t="s">
        <v>580</v>
      </c>
      <c r="G175" s="206">
        <v>0</v>
      </c>
      <c r="H175" s="206">
        <v>0</v>
      </c>
      <c r="I175" s="206">
        <v>0</v>
      </c>
      <c r="J175" s="206">
        <v>0</v>
      </c>
      <c r="K175" s="206">
        <v>0</v>
      </c>
      <c r="L175" s="206">
        <v>0</v>
      </c>
      <c r="M175" s="206">
        <v>0</v>
      </c>
      <c r="N175" s="206">
        <v>0</v>
      </c>
      <c r="O175" s="206">
        <v>0</v>
      </c>
      <c r="P175" s="206">
        <v>0</v>
      </c>
      <c r="Q175" s="206">
        <v>0</v>
      </c>
      <c r="R175" s="206">
        <v>0</v>
      </c>
      <c r="S175" s="206">
        <v>0</v>
      </c>
      <c r="T175" s="206">
        <v>0</v>
      </c>
      <c r="U175" s="206">
        <v>0</v>
      </c>
      <c r="V175" s="206">
        <v>0</v>
      </c>
      <c r="W175" s="206">
        <v>0</v>
      </c>
      <c r="X175" s="206">
        <v>0</v>
      </c>
      <c r="Y175" s="206">
        <v>0</v>
      </c>
      <c r="Z175" s="206">
        <v>0</v>
      </c>
      <c r="AA175" s="206">
        <v>0</v>
      </c>
      <c r="AB175" s="206">
        <v>0</v>
      </c>
      <c r="AC175" s="206">
        <v>0</v>
      </c>
      <c r="AD175" s="206">
        <v>0</v>
      </c>
      <c r="AE175" s="206">
        <v>0</v>
      </c>
      <c r="AF175" s="206">
        <v>0</v>
      </c>
      <c r="AG175" s="206">
        <v>0</v>
      </c>
      <c r="AH175" s="206">
        <v>0</v>
      </c>
      <c r="AI175" s="206">
        <v>0</v>
      </c>
      <c r="AJ175" s="206">
        <v>0</v>
      </c>
      <c r="AK175" s="206">
        <v>0</v>
      </c>
      <c r="AL175" s="206">
        <v>0</v>
      </c>
      <c r="AM175" s="206">
        <v>0</v>
      </c>
      <c r="AN175" s="206">
        <v>0</v>
      </c>
      <c r="AO175" s="206">
        <v>0</v>
      </c>
      <c r="AP175" s="206">
        <v>0</v>
      </c>
      <c r="AQ175" s="206">
        <v>0</v>
      </c>
      <c r="AR175" s="206">
        <v>0</v>
      </c>
      <c r="AS175" s="206">
        <v>0</v>
      </c>
      <c r="AT175" s="206">
        <v>0</v>
      </c>
      <c r="AU175" s="206">
        <v>0</v>
      </c>
    </row>
    <row r="176" spans="1:47" x14ac:dyDescent="0.3">
      <c r="A176" s="204">
        <f t="shared" si="2"/>
        <v>4</v>
      </c>
      <c r="B176" s="204" t="str">
        <f t="shared" si="2"/>
        <v>KYRGYZSTAN</v>
      </c>
      <c r="C176" s="204">
        <v>4</v>
      </c>
      <c r="E176" s="206">
        <v>3</v>
      </c>
      <c r="F176" s="207" t="s">
        <v>716</v>
      </c>
      <c r="G176" s="206">
        <v>163</v>
      </c>
      <c r="H176" s="206">
        <v>0</v>
      </c>
      <c r="I176" s="206">
        <v>0</v>
      </c>
      <c r="J176" s="206">
        <v>0</v>
      </c>
      <c r="K176" s="206">
        <v>0</v>
      </c>
      <c r="L176" s="206">
        <v>0</v>
      </c>
      <c r="M176" s="206">
        <v>3</v>
      </c>
      <c r="N176" s="206">
        <v>0</v>
      </c>
      <c r="O176" s="206">
        <v>0</v>
      </c>
      <c r="P176" s="206">
        <v>0</v>
      </c>
      <c r="Q176" s="206">
        <v>0</v>
      </c>
      <c r="R176" s="206">
        <v>0</v>
      </c>
      <c r="S176" s="206">
        <v>0</v>
      </c>
      <c r="T176" s="206">
        <v>0</v>
      </c>
      <c r="U176" s="206">
        <v>0</v>
      </c>
      <c r="V176" s="206">
        <v>0</v>
      </c>
      <c r="W176" s="206">
        <v>0</v>
      </c>
      <c r="X176" s="206">
        <v>122</v>
      </c>
      <c r="Y176" s="206">
        <v>0</v>
      </c>
      <c r="Z176" s="206">
        <v>0</v>
      </c>
      <c r="AA176" s="206">
        <v>0</v>
      </c>
      <c r="AB176" s="206">
        <v>0</v>
      </c>
      <c r="AC176" s="206">
        <v>0</v>
      </c>
      <c r="AD176" s="206">
        <v>0</v>
      </c>
      <c r="AE176" s="206">
        <v>0</v>
      </c>
      <c r="AF176" s="206">
        <v>0</v>
      </c>
      <c r="AG176" s="206">
        <v>0</v>
      </c>
      <c r="AH176" s="206">
        <v>2</v>
      </c>
      <c r="AI176" s="206">
        <v>0</v>
      </c>
      <c r="AJ176" s="206">
        <v>0</v>
      </c>
      <c r="AK176" s="206">
        <v>0</v>
      </c>
      <c r="AL176" s="206">
        <v>10</v>
      </c>
      <c r="AM176" s="206">
        <v>0</v>
      </c>
      <c r="AN176" s="206">
        <v>0</v>
      </c>
      <c r="AO176" s="206">
        <v>3</v>
      </c>
      <c r="AP176" s="206">
        <v>0</v>
      </c>
      <c r="AQ176" s="206">
        <v>0</v>
      </c>
      <c r="AR176" s="206">
        <v>0</v>
      </c>
      <c r="AS176" s="206">
        <v>0</v>
      </c>
      <c r="AT176" s="206">
        <v>0</v>
      </c>
      <c r="AU176" s="206">
        <v>23</v>
      </c>
    </row>
    <row r="177" spans="1:47" x14ac:dyDescent="0.3">
      <c r="A177" s="204">
        <f t="shared" si="2"/>
        <v>4</v>
      </c>
      <c r="B177" s="204" t="str">
        <f t="shared" si="2"/>
        <v>LAOS</v>
      </c>
      <c r="C177" s="204">
        <v>4</v>
      </c>
      <c r="E177" s="206">
        <v>3</v>
      </c>
      <c r="F177" s="207" t="s">
        <v>584</v>
      </c>
      <c r="G177" s="206">
        <v>0</v>
      </c>
      <c r="H177" s="206">
        <v>0</v>
      </c>
      <c r="I177" s="206">
        <v>0</v>
      </c>
      <c r="J177" s="206">
        <v>0</v>
      </c>
      <c r="K177" s="206">
        <v>0</v>
      </c>
      <c r="L177" s="206">
        <v>0</v>
      </c>
      <c r="M177" s="206">
        <v>0</v>
      </c>
      <c r="N177" s="206">
        <v>0</v>
      </c>
      <c r="O177" s="206">
        <v>0</v>
      </c>
      <c r="P177" s="206">
        <v>0</v>
      </c>
      <c r="Q177" s="206">
        <v>0</v>
      </c>
      <c r="R177" s="206">
        <v>0</v>
      </c>
      <c r="S177" s="206">
        <v>0</v>
      </c>
      <c r="T177" s="206">
        <v>0</v>
      </c>
      <c r="U177" s="206">
        <v>0</v>
      </c>
      <c r="V177" s="206">
        <v>0</v>
      </c>
      <c r="W177" s="206">
        <v>0</v>
      </c>
      <c r="X177" s="206">
        <v>0</v>
      </c>
      <c r="Y177" s="206">
        <v>0</v>
      </c>
      <c r="Z177" s="206">
        <v>0</v>
      </c>
      <c r="AA177" s="206">
        <v>0</v>
      </c>
      <c r="AB177" s="206">
        <v>0</v>
      </c>
      <c r="AC177" s="206">
        <v>0</v>
      </c>
      <c r="AD177" s="206">
        <v>0</v>
      </c>
      <c r="AE177" s="206">
        <v>0</v>
      </c>
      <c r="AF177" s="206">
        <v>0</v>
      </c>
      <c r="AG177" s="206">
        <v>0</v>
      </c>
      <c r="AH177" s="206">
        <v>0</v>
      </c>
      <c r="AI177" s="206">
        <v>0</v>
      </c>
      <c r="AJ177" s="206">
        <v>0</v>
      </c>
      <c r="AK177" s="206">
        <v>0</v>
      </c>
      <c r="AL177" s="206">
        <v>0</v>
      </c>
      <c r="AM177" s="206">
        <v>0</v>
      </c>
      <c r="AN177" s="206">
        <v>0</v>
      </c>
      <c r="AO177" s="206">
        <v>0</v>
      </c>
      <c r="AP177" s="206">
        <v>0</v>
      </c>
      <c r="AQ177" s="206">
        <v>0</v>
      </c>
      <c r="AR177" s="206">
        <v>0</v>
      </c>
      <c r="AS177" s="206">
        <v>0</v>
      </c>
      <c r="AT177" s="206">
        <v>0</v>
      </c>
      <c r="AU177" s="206">
        <v>0</v>
      </c>
    </row>
    <row r="178" spans="1:47" x14ac:dyDescent="0.3">
      <c r="A178" s="204">
        <f t="shared" si="2"/>
        <v>4</v>
      </c>
      <c r="B178" s="204" t="str">
        <f t="shared" si="2"/>
        <v>LATVIA</v>
      </c>
      <c r="C178" s="204">
        <v>4</v>
      </c>
      <c r="E178" s="206">
        <v>3</v>
      </c>
      <c r="F178" s="207" t="s">
        <v>717</v>
      </c>
      <c r="G178" s="206">
        <v>1</v>
      </c>
      <c r="H178" s="206">
        <v>0</v>
      </c>
      <c r="I178" s="206">
        <v>0</v>
      </c>
      <c r="J178" s="206">
        <v>0</v>
      </c>
      <c r="K178" s="206">
        <v>0</v>
      </c>
      <c r="L178" s="206">
        <v>0</v>
      </c>
      <c r="M178" s="206">
        <v>0</v>
      </c>
      <c r="N178" s="206">
        <v>0</v>
      </c>
      <c r="O178" s="206">
        <v>0</v>
      </c>
      <c r="P178" s="206">
        <v>0</v>
      </c>
      <c r="Q178" s="206">
        <v>0</v>
      </c>
      <c r="R178" s="206">
        <v>0</v>
      </c>
      <c r="S178" s="206">
        <v>0</v>
      </c>
      <c r="T178" s="206">
        <v>0</v>
      </c>
      <c r="U178" s="206">
        <v>0</v>
      </c>
      <c r="V178" s="206">
        <v>0</v>
      </c>
      <c r="W178" s="206">
        <v>0</v>
      </c>
      <c r="X178" s="206">
        <v>0</v>
      </c>
      <c r="Y178" s="206">
        <v>0</v>
      </c>
      <c r="Z178" s="206">
        <v>0</v>
      </c>
      <c r="AA178" s="206">
        <v>0</v>
      </c>
      <c r="AB178" s="206">
        <v>0</v>
      </c>
      <c r="AC178" s="206">
        <v>0</v>
      </c>
      <c r="AD178" s="206">
        <v>0</v>
      </c>
      <c r="AE178" s="206">
        <v>0</v>
      </c>
      <c r="AF178" s="206">
        <v>0</v>
      </c>
      <c r="AG178" s="206">
        <v>0</v>
      </c>
      <c r="AH178" s="206">
        <v>1</v>
      </c>
      <c r="AI178" s="206">
        <v>0</v>
      </c>
      <c r="AJ178" s="206">
        <v>0</v>
      </c>
      <c r="AK178" s="206">
        <v>0</v>
      </c>
      <c r="AL178" s="206">
        <v>0</v>
      </c>
      <c r="AM178" s="206">
        <v>0</v>
      </c>
      <c r="AN178" s="206">
        <v>0</v>
      </c>
      <c r="AO178" s="206">
        <v>0</v>
      </c>
      <c r="AP178" s="206">
        <v>0</v>
      </c>
      <c r="AQ178" s="206">
        <v>0</v>
      </c>
      <c r="AR178" s="206">
        <v>0</v>
      </c>
      <c r="AS178" s="206">
        <v>0</v>
      </c>
      <c r="AT178" s="206">
        <v>0</v>
      </c>
      <c r="AU178" s="206">
        <v>0</v>
      </c>
    </row>
    <row r="179" spans="1:47" x14ac:dyDescent="0.3">
      <c r="A179" s="204">
        <f t="shared" si="2"/>
        <v>4</v>
      </c>
      <c r="B179" s="204" t="str">
        <f t="shared" si="2"/>
        <v>LEBANON</v>
      </c>
      <c r="C179" s="204">
        <v>4</v>
      </c>
      <c r="E179" s="206">
        <v>3</v>
      </c>
      <c r="F179" s="207" t="s">
        <v>585</v>
      </c>
      <c r="G179" s="206">
        <v>1</v>
      </c>
      <c r="H179" s="206">
        <v>0</v>
      </c>
      <c r="I179" s="206">
        <v>0</v>
      </c>
      <c r="J179" s="206">
        <v>0</v>
      </c>
      <c r="K179" s="206">
        <v>0</v>
      </c>
      <c r="L179" s="206">
        <v>0</v>
      </c>
      <c r="M179" s="206">
        <v>0</v>
      </c>
      <c r="N179" s="206">
        <v>0</v>
      </c>
      <c r="O179" s="206">
        <v>0</v>
      </c>
      <c r="P179" s="206">
        <v>0</v>
      </c>
      <c r="Q179" s="206">
        <v>0</v>
      </c>
      <c r="R179" s="206">
        <v>0</v>
      </c>
      <c r="S179" s="206">
        <v>0</v>
      </c>
      <c r="T179" s="206">
        <v>0</v>
      </c>
      <c r="U179" s="206">
        <v>0</v>
      </c>
      <c r="V179" s="206">
        <v>0</v>
      </c>
      <c r="W179" s="206">
        <v>0</v>
      </c>
      <c r="X179" s="206">
        <v>0</v>
      </c>
      <c r="Y179" s="206">
        <v>0</v>
      </c>
      <c r="Z179" s="206">
        <v>0</v>
      </c>
      <c r="AA179" s="206">
        <v>0</v>
      </c>
      <c r="AB179" s="206">
        <v>0</v>
      </c>
      <c r="AC179" s="206">
        <v>0</v>
      </c>
      <c r="AD179" s="206">
        <v>0</v>
      </c>
      <c r="AE179" s="206">
        <v>0</v>
      </c>
      <c r="AF179" s="206">
        <v>0</v>
      </c>
      <c r="AG179" s="206">
        <v>0</v>
      </c>
      <c r="AH179" s="206">
        <v>0</v>
      </c>
      <c r="AI179" s="206">
        <v>0</v>
      </c>
      <c r="AJ179" s="206">
        <v>0</v>
      </c>
      <c r="AK179" s="206">
        <v>0</v>
      </c>
      <c r="AL179" s="206">
        <v>0</v>
      </c>
      <c r="AM179" s="206">
        <v>0</v>
      </c>
      <c r="AN179" s="206">
        <v>0</v>
      </c>
      <c r="AO179" s="206">
        <v>0</v>
      </c>
      <c r="AP179" s="206">
        <v>0</v>
      </c>
      <c r="AQ179" s="206">
        <v>0</v>
      </c>
      <c r="AR179" s="206">
        <v>0</v>
      </c>
      <c r="AS179" s="206">
        <v>1</v>
      </c>
      <c r="AT179" s="206">
        <v>0</v>
      </c>
      <c r="AU179" s="206">
        <v>0</v>
      </c>
    </row>
    <row r="180" spans="1:47" x14ac:dyDescent="0.3">
      <c r="A180" s="204">
        <f t="shared" si="2"/>
        <v>4</v>
      </c>
      <c r="B180" s="204" t="str">
        <f t="shared" si="2"/>
        <v>LESOTHO</v>
      </c>
      <c r="C180" s="204">
        <v>4</v>
      </c>
      <c r="E180" s="206">
        <v>3</v>
      </c>
      <c r="F180" s="207" t="s">
        <v>718</v>
      </c>
      <c r="G180" s="206">
        <v>0</v>
      </c>
      <c r="H180" s="206">
        <v>0</v>
      </c>
      <c r="I180" s="206">
        <v>0</v>
      </c>
      <c r="J180" s="206">
        <v>0</v>
      </c>
      <c r="K180" s="206">
        <v>0</v>
      </c>
      <c r="L180" s="206">
        <v>0</v>
      </c>
      <c r="M180" s="206">
        <v>0</v>
      </c>
      <c r="N180" s="206">
        <v>0</v>
      </c>
      <c r="O180" s="206">
        <v>0</v>
      </c>
      <c r="P180" s="206">
        <v>0</v>
      </c>
      <c r="Q180" s="206">
        <v>0</v>
      </c>
      <c r="R180" s="206">
        <v>0</v>
      </c>
      <c r="S180" s="206">
        <v>0</v>
      </c>
      <c r="T180" s="206">
        <v>0</v>
      </c>
      <c r="U180" s="206">
        <v>0</v>
      </c>
      <c r="V180" s="206">
        <v>0</v>
      </c>
      <c r="W180" s="206">
        <v>0</v>
      </c>
      <c r="X180" s="206">
        <v>0</v>
      </c>
      <c r="Y180" s="206">
        <v>0</v>
      </c>
      <c r="Z180" s="206">
        <v>0</v>
      </c>
      <c r="AA180" s="206">
        <v>0</v>
      </c>
      <c r="AB180" s="206">
        <v>0</v>
      </c>
      <c r="AC180" s="206">
        <v>0</v>
      </c>
      <c r="AD180" s="206">
        <v>0</v>
      </c>
      <c r="AE180" s="206">
        <v>0</v>
      </c>
      <c r="AF180" s="206">
        <v>0</v>
      </c>
      <c r="AG180" s="206">
        <v>0</v>
      </c>
      <c r="AH180" s="206">
        <v>0</v>
      </c>
      <c r="AI180" s="206">
        <v>0</v>
      </c>
      <c r="AJ180" s="206">
        <v>0</v>
      </c>
      <c r="AK180" s="206">
        <v>0</v>
      </c>
      <c r="AL180" s="206">
        <v>0</v>
      </c>
      <c r="AM180" s="206">
        <v>0</v>
      </c>
      <c r="AN180" s="206">
        <v>0</v>
      </c>
      <c r="AO180" s="206">
        <v>0</v>
      </c>
      <c r="AP180" s="206">
        <v>0</v>
      </c>
      <c r="AQ180" s="206">
        <v>0</v>
      </c>
      <c r="AR180" s="206">
        <v>0</v>
      </c>
      <c r="AS180" s="206">
        <v>0</v>
      </c>
      <c r="AT180" s="206">
        <v>0</v>
      </c>
      <c r="AU180" s="206">
        <v>0</v>
      </c>
    </row>
    <row r="181" spans="1:47" x14ac:dyDescent="0.3">
      <c r="A181" s="204">
        <f t="shared" si="2"/>
        <v>4</v>
      </c>
      <c r="B181" s="204" t="str">
        <f t="shared" si="2"/>
        <v>LIBERIA</v>
      </c>
      <c r="C181" s="204">
        <v>4</v>
      </c>
      <c r="E181" s="206">
        <v>3</v>
      </c>
      <c r="F181" s="207" t="s">
        <v>552</v>
      </c>
      <c r="G181" s="206">
        <v>0</v>
      </c>
      <c r="H181" s="206">
        <v>0</v>
      </c>
      <c r="I181" s="206">
        <v>0</v>
      </c>
      <c r="J181" s="206">
        <v>0</v>
      </c>
      <c r="K181" s="206">
        <v>0</v>
      </c>
      <c r="L181" s="206">
        <v>0</v>
      </c>
      <c r="M181" s="206">
        <v>0</v>
      </c>
      <c r="N181" s="206">
        <v>0</v>
      </c>
      <c r="O181" s="206">
        <v>0</v>
      </c>
      <c r="P181" s="206">
        <v>0</v>
      </c>
      <c r="Q181" s="206">
        <v>0</v>
      </c>
      <c r="R181" s="206">
        <v>0</v>
      </c>
      <c r="S181" s="206">
        <v>0</v>
      </c>
      <c r="T181" s="206">
        <v>0</v>
      </c>
      <c r="U181" s="206">
        <v>0</v>
      </c>
      <c r="V181" s="206">
        <v>0</v>
      </c>
      <c r="W181" s="206">
        <v>0</v>
      </c>
      <c r="X181" s="206">
        <v>0</v>
      </c>
      <c r="Y181" s="206">
        <v>0</v>
      </c>
      <c r="Z181" s="206">
        <v>0</v>
      </c>
      <c r="AA181" s="206">
        <v>0</v>
      </c>
      <c r="AB181" s="206">
        <v>0</v>
      </c>
      <c r="AC181" s="206">
        <v>0</v>
      </c>
      <c r="AD181" s="206">
        <v>0</v>
      </c>
      <c r="AE181" s="206">
        <v>0</v>
      </c>
      <c r="AF181" s="206">
        <v>0</v>
      </c>
      <c r="AG181" s="206">
        <v>0</v>
      </c>
      <c r="AH181" s="206">
        <v>0</v>
      </c>
      <c r="AI181" s="206">
        <v>0</v>
      </c>
      <c r="AJ181" s="206">
        <v>0</v>
      </c>
      <c r="AK181" s="206">
        <v>0</v>
      </c>
      <c r="AL181" s="206">
        <v>0</v>
      </c>
      <c r="AM181" s="206">
        <v>0</v>
      </c>
      <c r="AN181" s="206">
        <v>0</v>
      </c>
      <c r="AO181" s="206">
        <v>0</v>
      </c>
      <c r="AP181" s="206">
        <v>0</v>
      </c>
      <c r="AQ181" s="206">
        <v>0</v>
      </c>
      <c r="AR181" s="206">
        <v>0</v>
      </c>
      <c r="AS181" s="206">
        <v>0</v>
      </c>
      <c r="AT181" s="206">
        <v>0</v>
      </c>
      <c r="AU181" s="206">
        <v>0</v>
      </c>
    </row>
    <row r="182" spans="1:47" x14ac:dyDescent="0.3">
      <c r="A182" s="204">
        <f t="shared" si="2"/>
        <v>4</v>
      </c>
      <c r="B182" s="204" t="str">
        <f t="shared" si="2"/>
        <v>LIBYA</v>
      </c>
      <c r="C182" s="204">
        <v>4</v>
      </c>
      <c r="E182" s="206">
        <v>3</v>
      </c>
      <c r="F182" s="207" t="s">
        <v>551</v>
      </c>
      <c r="G182" s="206">
        <v>1</v>
      </c>
      <c r="H182" s="206">
        <v>0</v>
      </c>
      <c r="I182" s="206">
        <v>0</v>
      </c>
      <c r="J182" s="206">
        <v>1</v>
      </c>
      <c r="K182" s="206">
        <v>0</v>
      </c>
      <c r="L182" s="206">
        <v>0</v>
      </c>
      <c r="M182" s="206">
        <v>0</v>
      </c>
      <c r="N182" s="206">
        <v>0</v>
      </c>
      <c r="O182" s="206">
        <v>0</v>
      </c>
      <c r="P182" s="206">
        <v>0</v>
      </c>
      <c r="Q182" s="206">
        <v>0</v>
      </c>
      <c r="R182" s="206">
        <v>0</v>
      </c>
      <c r="S182" s="206">
        <v>0</v>
      </c>
      <c r="T182" s="206">
        <v>0</v>
      </c>
      <c r="U182" s="206">
        <v>0</v>
      </c>
      <c r="V182" s="206">
        <v>0</v>
      </c>
      <c r="W182" s="206">
        <v>0</v>
      </c>
      <c r="X182" s="206">
        <v>0</v>
      </c>
      <c r="Y182" s="206">
        <v>0</v>
      </c>
      <c r="Z182" s="206">
        <v>0</v>
      </c>
      <c r="AA182" s="206">
        <v>0</v>
      </c>
      <c r="AB182" s="206">
        <v>0</v>
      </c>
      <c r="AC182" s="206">
        <v>0</v>
      </c>
      <c r="AD182" s="206">
        <v>0</v>
      </c>
      <c r="AE182" s="206">
        <v>0</v>
      </c>
      <c r="AF182" s="206">
        <v>0</v>
      </c>
      <c r="AG182" s="206">
        <v>0</v>
      </c>
      <c r="AH182" s="206">
        <v>0</v>
      </c>
      <c r="AI182" s="206">
        <v>0</v>
      </c>
      <c r="AJ182" s="206">
        <v>0</v>
      </c>
      <c r="AK182" s="206">
        <v>0</v>
      </c>
      <c r="AL182" s="206">
        <v>0</v>
      </c>
      <c r="AM182" s="206">
        <v>0</v>
      </c>
      <c r="AN182" s="206">
        <v>0</v>
      </c>
      <c r="AO182" s="206">
        <v>0</v>
      </c>
      <c r="AP182" s="206">
        <v>0</v>
      </c>
      <c r="AQ182" s="206">
        <v>0</v>
      </c>
      <c r="AR182" s="206">
        <v>0</v>
      </c>
      <c r="AS182" s="206">
        <v>0</v>
      </c>
      <c r="AT182" s="206">
        <v>0</v>
      </c>
      <c r="AU182" s="206">
        <v>0</v>
      </c>
    </row>
    <row r="183" spans="1:47" x14ac:dyDescent="0.3">
      <c r="A183" s="204">
        <f t="shared" si="2"/>
        <v>4</v>
      </c>
      <c r="B183" s="204" t="str">
        <f t="shared" si="2"/>
        <v>LIECHTENSTEIN</v>
      </c>
      <c r="C183" s="204">
        <v>4</v>
      </c>
      <c r="E183" s="206">
        <v>3</v>
      </c>
      <c r="F183" s="207" t="s">
        <v>719</v>
      </c>
      <c r="G183" s="206">
        <v>0</v>
      </c>
      <c r="H183" s="206">
        <v>0</v>
      </c>
      <c r="I183" s="206">
        <v>0</v>
      </c>
      <c r="J183" s="206">
        <v>0</v>
      </c>
      <c r="K183" s="206">
        <v>0</v>
      </c>
      <c r="L183" s="206">
        <v>0</v>
      </c>
      <c r="M183" s="206">
        <v>0</v>
      </c>
      <c r="N183" s="206">
        <v>0</v>
      </c>
      <c r="O183" s="206">
        <v>0</v>
      </c>
      <c r="P183" s="206">
        <v>0</v>
      </c>
      <c r="Q183" s="206">
        <v>0</v>
      </c>
      <c r="R183" s="206">
        <v>0</v>
      </c>
      <c r="S183" s="206">
        <v>0</v>
      </c>
      <c r="T183" s="206">
        <v>0</v>
      </c>
      <c r="U183" s="206">
        <v>0</v>
      </c>
      <c r="V183" s="206">
        <v>0</v>
      </c>
      <c r="W183" s="206">
        <v>0</v>
      </c>
      <c r="X183" s="206">
        <v>0</v>
      </c>
      <c r="Y183" s="206">
        <v>0</v>
      </c>
      <c r="Z183" s="206">
        <v>0</v>
      </c>
      <c r="AA183" s="206">
        <v>0</v>
      </c>
      <c r="AB183" s="206">
        <v>0</v>
      </c>
      <c r="AC183" s="206">
        <v>0</v>
      </c>
      <c r="AD183" s="206">
        <v>0</v>
      </c>
      <c r="AE183" s="206">
        <v>0</v>
      </c>
      <c r="AF183" s="206">
        <v>0</v>
      </c>
      <c r="AG183" s="206">
        <v>0</v>
      </c>
      <c r="AH183" s="206">
        <v>0</v>
      </c>
      <c r="AI183" s="206">
        <v>0</v>
      </c>
      <c r="AJ183" s="206">
        <v>0</v>
      </c>
      <c r="AK183" s="206">
        <v>0</v>
      </c>
      <c r="AL183" s="206">
        <v>0</v>
      </c>
      <c r="AM183" s="206">
        <v>0</v>
      </c>
      <c r="AN183" s="206">
        <v>0</v>
      </c>
      <c r="AO183" s="206">
        <v>0</v>
      </c>
      <c r="AP183" s="206">
        <v>0</v>
      </c>
      <c r="AQ183" s="206">
        <v>0</v>
      </c>
      <c r="AR183" s="206">
        <v>0</v>
      </c>
      <c r="AS183" s="206">
        <v>0</v>
      </c>
      <c r="AT183" s="206">
        <v>0</v>
      </c>
      <c r="AU183" s="206">
        <v>0</v>
      </c>
    </row>
    <row r="184" spans="1:47" x14ac:dyDescent="0.3">
      <c r="A184" s="204">
        <f t="shared" si="2"/>
        <v>4</v>
      </c>
      <c r="B184" s="204" t="str">
        <f t="shared" si="2"/>
        <v>LITHUANIA</v>
      </c>
      <c r="C184" s="204">
        <v>4</v>
      </c>
      <c r="E184" s="206">
        <v>3</v>
      </c>
      <c r="F184" s="207" t="s">
        <v>720</v>
      </c>
      <c r="G184" s="206">
        <v>3</v>
      </c>
      <c r="H184" s="206">
        <v>0</v>
      </c>
      <c r="I184" s="206">
        <v>0</v>
      </c>
      <c r="J184" s="206">
        <v>0</v>
      </c>
      <c r="K184" s="206">
        <v>0</v>
      </c>
      <c r="L184" s="206">
        <v>0</v>
      </c>
      <c r="M184" s="206">
        <v>0</v>
      </c>
      <c r="N184" s="206">
        <v>0</v>
      </c>
      <c r="O184" s="206">
        <v>0</v>
      </c>
      <c r="P184" s="206">
        <v>0</v>
      </c>
      <c r="Q184" s="206">
        <v>0</v>
      </c>
      <c r="R184" s="206">
        <v>0</v>
      </c>
      <c r="S184" s="206">
        <v>0</v>
      </c>
      <c r="T184" s="206">
        <v>0</v>
      </c>
      <c r="U184" s="206">
        <v>0</v>
      </c>
      <c r="V184" s="206">
        <v>0</v>
      </c>
      <c r="W184" s="206">
        <v>0</v>
      </c>
      <c r="X184" s="206">
        <v>1</v>
      </c>
      <c r="Y184" s="206">
        <v>1</v>
      </c>
      <c r="Z184" s="206">
        <v>0</v>
      </c>
      <c r="AA184" s="206">
        <v>0</v>
      </c>
      <c r="AB184" s="206">
        <v>0</v>
      </c>
      <c r="AC184" s="206">
        <v>0</v>
      </c>
      <c r="AD184" s="206">
        <v>0</v>
      </c>
      <c r="AE184" s="206">
        <v>0</v>
      </c>
      <c r="AF184" s="206">
        <v>0</v>
      </c>
      <c r="AG184" s="206">
        <v>0</v>
      </c>
      <c r="AH184" s="206">
        <v>0</v>
      </c>
      <c r="AI184" s="206">
        <v>0</v>
      </c>
      <c r="AJ184" s="206">
        <v>0</v>
      </c>
      <c r="AK184" s="206">
        <v>0</v>
      </c>
      <c r="AL184" s="206">
        <v>0</v>
      </c>
      <c r="AM184" s="206">
        <v>0</v>
      </c>
      <c r="AN184" s="206">
        <v>0</v>
      </c>
      <c r="AO184" s="206">
        <v>0</v>
      </c>
      <c r="AP184" s="206">
        <v>0</v>
      </c>
      <c r="AQ184" s="206">
        <v>0</v>
      </c>
      <c r="AR184" s="206">
        <v>0</v>
      </c>
      <c r="AS184" s="206">
        <v>0</v>
      </c>
      <c r="AT184" s="206">
        <v>0</v>
      </c>
      <c r="AU184" s="206">
        <v>1</v>
      </c>
    </row>
    <row r="185" spans="1:47" x14ac:dyDescent="0.3">
      <c r="A185" s="204">
        <f t="shared" si="2"/>
        <v>4</v>
      </c>
      <c r="B185" s="204" t="str">
        <f t="shared" si="2"/>
        <v>LUXEMBOURG</v>
      </c>
      <c r="C185" s="204">
        <v>4</v>
      </c>
      <c r="E185" s="206">
        <v>3</v>
      </c>
      <c r="F185" s="207" t="s">
        <v>605</v>
      </c>
      <c r="G185" s="206">
        <v>0</v>
      </c>
      <c r="H185" s="206">
        <v>0</v>
      </c>
      <c r="I185" s="206">
        <v>0</v>
      </c>
      <c r="J185" s="206">
        <v>0</v>
      </c>
      <c r="K185" s="206">
        <v>0</v>
      </c>
      <c r="L185" s="206">
        <v>0</v>
      </c>
      <c r="M185" s="206">
        <v>0</v>
      </c>
      <c r="N185" s="206">
        <v>0</v>
      </c>
      <c r="O185" s="206">
        <v>0</v>
      </c>
      <c r="P185" s="206">
        <v>0</v>
      </c>
      <c r="Q185" s="206">
        <v>0</v>
      </c>
      <c r="R185" s="206">
        <v>0</v>
      </c>
      <c r="S185" s="206">
        <v>0</v>
      </c>
      <c r="T185" s="206">
        <v>0</v>
      </c>
      <c r="U185" s="206">
        <v>0</v>
      </c>
      <c r="V185" s="206">
        <v>0</v>
      </c>
      <c r="W185" s="206">
        <v>0</v>
      </c>
      <c r="X185" s="206">
        <v>0</v>
      </c>
      <c r="Y185" s="206">
        <v>0</v>
      </c>
      <c r="Z185" s="206">
        <v>0</v>
      </c>
      <c r="AA185" s="206">
        <v>0</v>
      </c>
      <c r="AB185" s="206">
        <v>0</v>
      </c>
      <c r="AC185" s="206">
        <v>0</v>
      </c>
      <c r="AD185" s="206">
        <v>0</v>
      </c>
      <c r="AE185" s="206">
        <v>0</v>
      </c>
      <c r="AF185" s="206">
        <v>0</v>
      </c>
      <c r="AG185" s="206">
        <v>0</v>
      </c>
      <c r="AH185" s="206">
        <v>0</v>
      </c>
      <c r="AI185" s="206">
        <v>0</v>
      </c>
      <c r="AJ185" s="206">
        <v>0</v>
      </c>
      <c r="AK185" s="206">
        <v>0</v>
      </c>
      <c r="AL185" s="206">
        <v>0</v>
      </c>
      <c r="AM185" s="206">
        <v>0</v>
      </c>
      <c r="AN185" s="206">
        <v>0</v>
      </c>
      <c r="AO185" s="206">
        <v>0</v>
      </c>
      <c r="AP185" s="206">
        <v>0</v>
      </c>
      <c r="AQ185" s="206">
        <v>0</v>
      </c>
      <c r="AR185" s="206">
        <v>0</v>
      </c>
      <c r="AS185" s="206">
        <v>0</v>
      </c>
      <c r="AT185" s="206">
        <v>0</v>
      </c>
      <c r="AU185" s="206">
        <v>0</v>
      </c>
    </row>
    <row r="186" spans="1:47" x14ac:dyDescent="0.3">
      <c r="A186" s="204">
        <f t="shared" si="2"/>
        <v>4</v>
      </c>
      <c r="B186" s="204" t="str">
        <f t="shared" si="2"/>
        <v>MACAU</v>
      </c>
      <c r="C186" s="204">
        <v>4</v>
      </c>
      <c r="E186" s="206">
        <v>3</v>
      </c>
      <c r="F186" s="207" t="s">
        <v>721</v>
      </c>
      <c r="G186" s="206">
        <v>0</v>
      </c>
      <c r="H186" s="206">
        <v>0</v>
      </c>
      <c r="I186" s="206">
        <v>0</v>
      </c>
      <c r="J186" s="206">
        <v>0</v>
      </c>
      <c r="K186" s="206">
        <v>0</v>
      </c>
      <c r="L186" s="206">
        <v>0</v>
      </c>
      <c r="M186" s="206">
        <v>0</v>
      </c>
      <c r="N186" s="206">
        <v>0</v>
      </c>
      <c r="O186" s="206">
        <v>0</v>
      </c>
      <c r="P186" s="206">
        <v>0</v>
      </c>
      <c r="Q186" s="206">
        <v>0</v>
      </c>
      <c r="R186" s="206">
        <v>0</v>
      </c>
      <c r="S186" s="206">
        <v>0</v>
      </c>
      <c r="T186" s="206">
        <v>0</v>
      </c>
      <c r="U186" s="206">
        <v>0</v>
      </c>
      <c r="V186" s="206">
        <v>0</v>
      </c>
      <c r="W186" s="206">
        <v>0</v>
      </c>
      <c r="X186" s="206">
        <v>0</v>
      </c>
      <c r="Y186" s="206">
        <v>0</v>
      </c>
      <c r="Z186" s="206">
        <v>0</v>
      </c>
      <c r="AA186" s="206">
        <v>0</v>
      </c>
      <c r="AB186" s="206">
        <v>0</v>
      </c>
      <c r="AC186" s="206">
        <v>0</v>
      </c>
      <c r="AD186" s="206">
        <v>0</v>
      </c>
      <c r="AE186" s="206">
        <v>0</v>
      </c>
      <c r="AF186" s="206">
        <v>0</v>
      </c>
      <c r="AG186" s="206">
        <v>0</v>
      </c>
      <c r="AH186" s="206">
        <v>0</v>
      </c>
      <c r="AI186" s="206">
        <v>0</v>
      </c>
      <c r="AJ186" s="206">
        <v>0</v>
      </c>
      <c r="AK186" s="206">
        <v>0</v>
      </c>
      <c r="AL186" s="206">
        <v>0</v>
      </c>
      <c r="AM186" s="206">
        <v>0</v>
      </c>
      <c r="AN186" s="206">
        <v>0</v>
      </c>
      <c r="AO186" s="206">
        <v>0</v>
      </c>
      <c r="AP186" s="206">
        <v>0</v>
      </c>
      <c r="AQ186" s="206">
        <v>0</v>
      </c>
      <c r="AR186" s="206">
        <v>0</v>
      </c>
      <c r="AS186" s="206">
        <v>0</v>
      </c>
      <c r="AT186" s="206">
        <v>0</v>
      </c>
      <c r="AU186" s="206">
        <v>0</v>
      </c>
    </row>
    <row r="187" spans="1:47" x14ac:dyDescent="0.3">
      <c r="A187" s="204">
        <f t="shared" si="2"/>
        <v>4</v>
      </c>
      <c r="B187" s="204" t="str">
        <f t="shared" si="2"/>
        <v>MACEDONIA</v>
      </c>
      <c r="C187" s="204">
        <v>4</v>
      </c>
      <c r="E187" s="206">
        <v>3</v>
      </c>
      <c r="F187" s="207" t="s">
        <v>722</v>
      </c>
      <c r="G187" s="206">
        <v>0</v>
      </c>
      <c r="H187" s="206">
        <v>0</v>
      </c>
      <c r="I187" s="206">
        <v>0</v>
      </c>
      <c r="J187" s="206">
        <v>0</v>
      </c>
      <c r="K187" s="206">
        <v>0</v>
      </c>
      <c r="L187" s="206">
        <v>0</v>
      </c>
      <c r="M187" s="206">
        <v>0</v>
      </c>
      <c r="N187" s="206">
        <v>0</v>
      </c>
      <c r="O187" s="206">
        <v>0</v>
      </c>
      <c r="P187" s="206">
        <v>0</v>
      </c>
      <c r="Q187" s="206">
        <v>0</v>
      </c>
      <c r="R187" s="206">
        <v>0</v>
      </c>
      <c r="S187" s="206">
        <v>0</v>
      </c>
      <c r="T187" s="206">
        <v>0</v>
      </c>
      <c r="U187" s="206">
        <v>0</v>
      </c>
      <c r="V187" s="206">
        <v>0</v>
      </c>
      <c r="W187" s="206">
        <v>0</v>
      </c>
      <c r="X187" s="206">
        <v>0</v>
      </c>
      <c r="Y187" s="206">
        <v>0</v>
      </c>
      <c r="Z187" s="206">
        <v>0</v>
      </c>
      <c r="AA187" s="206">
        <v>0</v>
      </c>
      <c r="AB187" s="206">
        <v>0</v>
      </c>
      <c r="AC187" s="206">
        <v>0</v>
      </c>
      <c r="AD187" s="206">
        <v>0</v>
      </c>
      <c r="AE187" s="206">
        <v>0</v>
      </c>
      <c r="AF187" s="206">
        <v>0</v>
      </c>
      <c r="AG187" s="206">
        <v>0</v>
      </c>
      <c r="AH187" s="206">
        <v>0</v>
      </c>
      <c r="AI187" s="206">
        <v>0</v>
      </c>
      <c r="AJ187" s="206">
        <v>0</v>
      </c>
      <c r="AK187" s="206">
        <v>0</v>
      </c>
      <c r="AL187" s="206">
        <v>0</v>
      </c>
      <c r="AM187" s="206">
        <v>0</v>
      </c>
      <c r="AN187" s="206">
        <v>0</v>
      </c>
      <c r="AO187" s="206">
        <v>0</v>
      </c>
      <c r="AP187" s="206">
        <v>0</v>
      </c>
      <c r="AQ187" s="206">
        <v>0</v>
      </c>
      <c r="AR187" s="206">
        <v>0</v>
      </c>
      <c r="AS187" s="206">
        <v>0</v>
      </c>
      <c r="AT187" s="206">
        <v>0</v>
      </c>
      <c r="AU187" s="206">
        <v>0</v>
      </c>
    </row>
    <row r="188" spans="1:47" x14ac:dyDescent="0.3">
      <c r="A188" s="204">
        <f t="shared" si="2"/>
        <v>4</v>
      </c>
      <c r="B188" s="204" t="str">
        <f t="shared" si="2"/>
        <v>MADAGASCAR</v>
      </c>
      <c r="C188" s="204">
        <v>4</v>
      </c>
      <c r="E188" s="206">
        <v>3</v>
      </c>
      <c r="F188" s="207" t="s">
        <v>723</v>
      </c>
      <c r="G188" s="206">
        <v>0</v>
      </c>
      <c r="H188" s="206">
        <v>0</v>
      </c>
      <c r="I188" s="206">
        <v>0</v>
      </c>
      <c r="J188" s="206">
        <v>0</v>
      </c>
      <c r="K188" s="206">
        <v>0</v>
      </c>
      <c r="L188" s="206">
        <v>0</v>
      </c>
      <c r="M188" s="206">
        <v>0</v>
      </c>
      <c r="N188" s="206">
        <v>0</v>
      </c>
      <c r="O188" s="206">
        <v>0</v>
      </c>
      <c r="P188" s="206">
        <v>0</v>
      </c>
      <c r="Q188" s="206">
        <v>0</v>
      </c>
      <c r="R188" s="206">
        <v>0</v>
      </c>
      <c r="S188" s="206">
        <v>0</v>
      </c>
      <c r="T188" s="206">
        <v>0</v>
      </c>
      <c r="U188" s="206">
        <v>0</v>
      </c>
      <c r="V188" s="206">
        <v>0</v>
      </c>
      <c r="W188" s="206">
        <v>0</v>
      </c>
      <c r="X188" s="206">
        <v>0</v>
      </c>
      <c r="Y188" s="206">
        <v>0</v>
      </c>
      <c r="Z188" s="206">
        <v>0</v>
      </c>
      <c r="AA188" s="206">
        <v>0</v>
      </c>
      <c r="AB188" s="206">
        <v>0</v>
      </c>
      <c r="AC188" s="206">
        <v>0</v>
      </c>
      <c r="AD188" s="206">
        <v>0</v>
      </c>
      <c r="AE188" s="206">
        <v>0</v>
      </c>
      <c r="AF188" s="206">
        <v>0</v>
      </c>
      <c r="AG188" s="206">
        <v>0</v>
      </c>
      <c r="AH188" s="206">
        <v>0</v>
      </c>
      <c r="AI188" s="206">
        <v>0</v>
      </c>
      <c r="AJ188" s="206">
        <v>0</v>
      </c>
      <c r="AK188" s="206">
        <v>0</v>
      </c>
      <c r="AL188" s="206">
        <v>0</v>
      </c>
      <c r="AM188" s="206">
        <v>0</v>
      </c>
      <c r="AN188" s="206">
        <v>0</v>
      </c>
      <c r="AO188" s="206">
        <v>0</v>
      </c>
      <c r="AP188" s="206">
        <v>0</v>
      </c>
      <c r="AQ188" s="206">
        <v>0</v>
      </c>
      <c r="AR188" s="206">
        <v>0</v>
      </c>
      <c r="AS188" s="206">
        <v>0</v>
      </c>
      <c r="AT188" s="206">
        <v>0</v>
      </c>
      <c r="AU188" s="206">
        <v>0</v>
      </c>
    </row>
    <row r="189" spans="1:47" x14ac:dyDescent="0.3">
      <c r="A189" s="204">
        <f t="shared" si="2"/>
        <v>4</v>
      </c>
      <c r="B189" s="204" t="str">
        <f t="shared" si="2"/>
        <v>MALAWI</v>
      </c>
      <c r="C189" s="204">
        <v>4</v>
      </c>
      <c r="E189" s="206">
        <v>3</v>
      </c>
      <c r="F189" s="207" t="s">
        <v>553</v>
      </c>
      <c r="G189" s="206">
        <v>7</v>
      </c>
      <c r="H189" s="206">
        <v>0</v>
      </c>
      <c r="I189" s="206">
        <v>0</v>
      </c>
      <c r="J189" s="206">
        <v>0</v>
      </c>
      <c r="K189" s="206">
        <v>0</v>
      </c>
      <c r="L189" s="206">
        <v>0</v>
      </c>
      <c r="M189" s="206">
        <v>0</v>
      </c>
      <c r="N189" s="206">
        <v>0</v>
      </c>
      <c r="O189" s="206">
        <v>0</v>
      </c>
      <c r="P189" s="206">
        <v>1</v>
      </c>
      <c r="Q189" s="206">
        <v>0</v>
      </c>
      <c r="R189" s="206">
        <v>0</v>
      </c>
      <c r="S189" s="206">
        <v>0</v>
      </c>
      <c r="T189" s="206">
        <v>0</v>
      </c>
      <c r="U189" s="206">
        <v>0</v>
      </c>
      <c r="V189" s="206">
        <v>0</v>
      </c>
      <c r="W189" s="206">
        <v>0</v>
      </c>
      <c r="X189" s="206">
        <v>0</v>
      </c>
      <c r="Y189" s="206">
        <v>0</v>
      </c>
      <c r="Z189" s="206">
        <v>0</v>
      </c>
      <c r="AA189" s="206">
        <v>0</v>
      </c>
      <c r="AB189" s="206">
        <v>0</v>
      </c>
      <c r="AC189" s="206">
        <v>0</v>
      </c>
      <c r="AD189" s="206">
        <v>0</v>
      </c>
      <c r="AE189" s="206">
        <v>0</v>
      </c>
      <c r="AF189" s="206">
        <v>0</v>
      </c>
      <c r="AG189" s="206">
        <v>0</v>
      </c>
      <c r="AH189" s="206">
        <v>0</v>
      </c>
      <c r="AI189" s="206">
        <v>0</v>
      </c>
      <c r="AJ189" s="206">
        <v>0</v>
      </c>
      <c r="AK189" s="206">
        <v>0</v>
      </c>
      <c r="AL189" s="206">
        <v>4</v>
      </c>
      <c r="AM189" s="206">
        <v>1</v>
      </c>
      <c r="AN189" s="206">
        <v>0</v>
      </c>
      <c r="AO189" s="206">
        <v>0</v>
      </c>
      <c r="AP189" s="206">
        <v>0</v>
      </c>
      <c r="AQ189" s="206">
        <v>0</v>
      </c>
      <c r="AR189" s="206">
        <v>0</v>
      </c>
      <c r="AS189" s="206">
        <v>0</v>
      </c>
      <c r="AT189" s="206">
        <v>0</v>
      </c>
      <c r="AU189" s="206">
        <v>1</v>
      </c>
    </row>
    <row r="190" spans="1:47" x14ac:dyDescent="0.3">
      <c r="A190" s="204">
        <f t="shared" si="2"/>
        <v>4</v>
      </c>
      <c r="B190" s="204" t="str">
        <f t="shared" si="2"/>
        <v>MALAYSIA</v>
      </c>
      <c r="C190" s="204">
        <v>4</v>
      </c>
      <c r="E190" s="206">
        <v>3</v>
      </c>
      <c r="F190" s="207" t="s">
        <v>515</v>
      </c>
      <c r="G190" s="206">
        <v>1</v>
      </c>
      <c r="H190" s="206">
        <v>0</v>
      </c>
      <c r="I190" s="206">
        <v>0</v>
      </c>
      <c r="J190" s="206">
        <v>0</v>
      </c>
      <c r="K190" s="206">
        <v>0</v>
      </c>
      <c r="L190" s="206">
        <v>0</v>
      </c>
      <c r="M190" s="206">
        <v>0</v>
      </c>
      <c r="N190" s="206">
        <v>0</v>
      </c>
      <c r="O190" s="206">
        <v>0</v>
      </c>
      <c r="P190" s="206">
        <v>0</v>
      </c>
      <c r="Q190" s="206">
        <v>0</v>
      </c>
      <c r="R190" s="206">
        <v>0</v>
      </c>
      <c r="S190" s="206">
        <v>0</v>
      </c>
      <c r="T190" s="206">
        <v>0</v>
      </c>
      <c r="U190" s="206">
        <v>0</v>
      </c>
      <c r="V190" s="206">
        <v>0</v>
      </c>
      <c r="W190" s="206">
        <v>0</v>
      </c>
      <c r="X190" s="206">
        <v>0</v>
      </c>
      <c r="Y190" s="206">
        <v>0</v>
      </c>
      <c r="Z190" s="206">
        <v>0</v>
      </c>
      <c r="AA190" s="206">
        <v>0</v>
      </c>
      <c r="AB190" s="206">
        <v>0</v>
      </c>
      <c r="AC190" s="206">
        <v>0</v>
      </c>
      <c r="AD190" s="206">
        <v>0</v>
      </c>
      <c r="AE190" s="206">
        <v>0</v>
      </c>
      <c r="AF190" s="206">
        <v>0</v>
      </c>
      <c r="AG190" s="206">
        <v>0</v>
      </c>
      <c r="AH190" s="206">
        <v>0</v>
      </c>
      <c r="AI190" s="206">
        <v>0</v>
      </c>
      <c r="AJ190" s="206">
        <v>0</v>
      </c>
      <c r="AK190" s="206">
        <v>0</v>
      </c>
      <c r="AL190" s="206">
        <v>0</v>
      </c>
      <c r="AM190" s="206">
        <v>0</v>
      </c>
      <c r="AN190" s="206">
        <v>0</v>
      </c>
      <c r="AO190" s="206">
        <v>0</v>
      </c>
      <c r="AP190" s="206">
        <v>0</v>
      </c>
      <c r="AQ190" s="206">
        <v>0</v>
      </c>
      <c r="AR190" s="206">
        <v>1</v>
      </c>
      <c r="AS190" s="206">
        <v>0</v>
      </c>
      <c r="AT190" s="206">
        <v>0</v>
      </c>
      <c r="AU190" s="206">
        <v>0</v>
      </c>
    </row>
    <row r="191" spans="1:47" x14ac:dyDescent="0.3">
      <c r="A191" s="204">
        <f t="shared" si="2"/>
        <v>4</v>
      </c>
      <c r="B191" s="204" t="str">
        <f t="shared" si="2"/>
        <v>MALDIVES</v>
      </c>
      <c r="C191" s="204">
        <v>4</v>
      </c>
      <c r="E191" s="206">
        <v>3</v>
      </c>
      <c r="F191" s="207" t="s">
        <v>724</v>
      </c>
      <c r="G191" s="206">
        <v>0</v>
      </c>
      <c r="H191" s="206">
        <v>0</v>
      </c>
      <c r="I191" s="206">
        <v>0</v>
      </c>
      <c r="J191" s="206">
        <v>0</v>
      </c>
      <c r="K191" s="206">
        <v>0</v>
      </c>
      <c r="L191" s="206">
        <v>0</v>
      </c>
      <c r="M191" s="206">
        <v>0</v>
      </c>
      <c r="N191" s="206">
        <v>0</v>
      </c>
      <c r="O191" s="206">
        <v>0</v>
      </c>
      <c r="P191" s="206">
        <v>0</v>
      </c>
      <c r="Q191" s="206">
        <v>0</v>
      </c>
      <c r="R191" s="206">
        <v>0</v>
      </c>
      <c r="S191" s="206">
        <v>0</v>
      </c>
      <c r="T191" s="206">
        <v>0</v>
      </c>
      <c r="U191" s="206">
        <v>0</v>
      </c>
      <c r="V191" s="206">
        <v>0</v>
      </c>
      <c r="W191" s="206">
        <v>0</v>
      </c>
      <c r="X191" s="206">
        <v>0</v>
      </c>
      <c r="Y191" s="206">
        <v>0</v>
      </c>
      <c r="Z191" s="206">
        <v>0</v>
      </c>
      <c r="AA191" s="206">
        <v>0</v>
      </c>
      <c r="AB191" s="206">
        <v>0</v>
      </c>
      <c r="AC191" s="206">
        <v>0</v>
      </c>
      <c r="AD191" s="206">
        <v>0</v>
      </c>
      <c r="AE191" s="206">
        <v>0</v>
      </c>
      <c r="AF191" s="206">
        <v>0</v>
      </c>
      <c r="AG191" s="206">
        <v>0</v>
      </c>
      <c r="AH191" s="206">
        <v>0</v>
      </c>
      <c r="AI191" s="206">
        <v>0</v>
      </c>
      <c r="AJ191" s="206">
        <v>0</v>
      </c>
      <c r="AK191" s="206">
        <v>0</v>
      </c>
      <c r="AL191" s="206">
        <v>0</v>
      </c>
      <c r="AM191" s="206">
        <v>0</v>
      </c>
      <c r="AN191" s="206">
        <v>0</v>
      </c>
      <c r="AO191" s="206">
        <v>0</v>
      </c>
      <c r="AP191" s="206">
        <v>0</v>
      </c>
      <c r="AQ191" s="206">
        <v>0</v>
      </c>
      <c r="AR191" s="206">
        <v>0</v>
      </c>
      <c r="AS191" s="206">
        <v>0</v>
      </c>
      <c r="AT191" s="206">
        <v>0</v>
      </c>
      <c r="AU191" s="206">
        <v>0</v>
      </c>
    </row>
    <row r="192" spans="1:47" x14ac:dyDescent="0.3">
      <c r="A192" s="204">
        <f t="shared" si="2"/>
        <v>4</v>
      </c>
      <c r="B192" s="204" t="str">
        <f t="shared" si="2"/>
        <v>MALI</v>
      </c>
      <c r="C192" s="204">
        <v>4</v>
      </c>
      <c r="E192" s="206">
        <v>3</v>
      </c>
      <c r="F192" s="207" t="s">
        <v>557</v>
      </c>
      <c r="G192" s="206">
        <v>0</v>
      </c>
      <c r="H192" s="206">
        <v>0</v>
      </c>
      <c r="I192" s="206">
        <v>0</v>
      </c>
      <c r="J192" s="206">
        <v>0</v>
      </c>
      <c r="K192" s="206">
        <v>0</v>
      </c>
      <c r="L192" s="206">
        <v>0</v>
      </c>
      <c r="M192" s="206">
        <v>0</v>
      </c>
      <c r="N192" s="206">
        <v>0</v>
      </c>
      <c r="O192" s="206">
        <v>0</v>
      </c>
      <c r="P192" s="206">
        <v>0</v>
      </c>
      <c r="Q192" s="206">
        <v>0</v>
      </c>
      <c r="R192" s="206">
        <v>0</v>
      </c>
      <c r="S192" s="206">
        <v>0</v>
      </c>
      <c r="T192" s="206">
        <v>0</v>
      </c>
      <c r="U192" s="206">
        <v>0</v>
      </c>
      <c r="V192" s="206">
        <v>0</v>
      </c>
      <c r="W192" s="206">
        <v>0</v>
      </c>
      <c r="X192" s="206">
        <v>0</v>
      </c>
      <c r="Y192" s="206">
        <v>0</v>
      </c>
      <c r="Z192" s="206">
        <v>0</v>
      </c>
      <c r="AA192" s="206">
        <v>0</v>
      </c>
      <c r="AB192" s="206">
        <v>0</v>
      </c>
      <c r="AC192" s="206">
        <v>0</v>
      </c>
      <c r="AD192" s="206">
        <v>0</v>
      </c>
      <c r="AE192" s="206">
        <v>0</v>
      </c>
      <c r="AF192" s="206">
        <v>0</v>
      </c>
      <c r="AG192" s="206">
        <v>0</v>
      </c>
      <c r="AH192" s="206">
        <v>0</v>
      </c>
      <c r="AI192" s="206">
        <v>0</v>
      </c>
      <c r="AJ192" s="206">
        <v>0</v>
      </c>
      <c r="AK192" s="206">
        <v>0</v>
      </c>
      <c r="AL192" s="206">
        <v>0</v>
      </c>
      <c r="AM192" s="206">
        <v>0</v>
      </c>
      <c r="AN192" s="206">
        <v>0</v>
      </c>
      <c r="AO192" s="206">
        <v>0</v>
      </c>
      <c r="AP192" s="206">
        <v>0</v>
      </c>
      <c r="AQ192" s="206">
        <v>0</v>
      </c>
      <c r="AR192" s="206">
        <v>0</v>
      </c>
      <c r="AS192" s="206">
        <v>0</v>
      </c>
      <c r="AT192" s="206">
        <v>0</v>
      </c>
      <c r="AU192" s="206">
        <v>0</v>
      </c>
    </row>
    <row r="193" spans="1:47" x14ac:dyDescent="0.3">
      <c r="A193" s="204">
        <f t="shared" si="2"/>
        <v>4</v>
      </c>
      <c r="B193" s="204" t="str">
        <f t="shared" si="2"/>
        <v>MALTA</v>
      </c>
      <c r="C193" s="204">
        <v>4</v>
      </c>
      <c r="E193" s="206">
        <v>3</v>
      </c>
      <c r="F193" s="207" t="s">
        <v>725</v>
      </c>
      <c r="G193" s="206">
        <v>0</v>
      </c>
      <c r="H193" s="206">
        <v>0</v>
      </c>
      <c r="I193" s="206">
        <v>0</v>
      </c>
      <c r="J193" s="206">
        <v>0</v>
      </c>
      <c r="K193" s="206">
        <v>0</v>
      </c>
      <c r="L193" s="206">
        <v>0</v>
      </c>
      <c r="M193" s="206">
        <v>0</v>
      </c>
      <c r="N193" s="206">
        <v>0</v>
      </c>
      <c r="O193" s="206">
        <v>0</v>
      </c>
      <c r="P193" s="206">
        <v>0</v>
      </c>
      <c r="Q193" s="206">
        <v>0</v>
      </c>
      <c r="R193" s="206">
        <v>0</v>
      </c>
      <c r="S193" s="206">
        <v>0</v>
      </c>
      <c r="T193" s="206">
        <v>0</v>
      </c>
      <c r="U193" s="206">
        <v>0</v>
      </c>
      <c r="V193" s="206">
        <v>0</v>
      </c>
      <c r="W193" s="206">
        <v>0</v>
      </c>
      <c r="X193" s="206">
        <v>0</v>
      </c>
      <c r="Y193" s="206">
        <v>0</v>
      </c>
      <c r="Z193" s="206">
        <v>0</v>
      </c>
      <c r="AA193" s="206">
        <v>0</v>
      </c>
      <c r="AB193" s="206">
        <v>0</v>
      </c>
      <c r="AC193" s="206">
        <v>0</v>
      </c>
      <c r="AD193" s="206">
        <v>0</v>
      </c>
      <c r="AE193" s="206">
        <v>0</v>
      </c>
      <c r="AF193" s="206">
        <v>0</v>
      </c>
      <c r="AG193" s="206">
        <v>0</v>
      </c>
      <c r="AH193" s="206">
        <v>0</v>
      </c>
      <c r="AI193" s="206">
        <v>0</v>
      </c>
      <c r="AJ193" s="206">
        <v>0</v>
      </c>
      <c r="AK193" s="206">
        <v>0</v>
      </c>
      <c r="AL193" s="206">
        <v>0</v>
      </c>
      <c r="AM193" s="206">
        <v>0</v>
      </c>
      <c r="AN193" s="206">
        <v>0</v>
      </c>
      <c r="AO193" s="206">
        <v>0</v>
      </c>
      <c r="AP193" s="206">
        <v>0</v>
      </c>
      <c r="AQ193" s="206">
        <v>0</v>
      </c>
      <c r="AR193" s="206">
        <v>0</v>
      </c>
      <c r="AS193" s="206">
        <v>0</v>
      </c>
      <c r="AT193" s="206">
        <v>0</v>
      </c>
      <c r="AU193" s="206">
        <v>0</v>
      </c>
    </row>
    <row r="194" spans="1:47" x14ac:dyDescent="0.3">
      <c r="A194" s="204">
        <f t="shared" si="2"/>
        <v>4</v>
      </c>
      <c r="B194" s="204" t="str">
        <f t="shared" si="2"/>
        <v>CANADA</v>
      </c>
      <c r="C194" s="204">
        <v>4</v>
      </c>
      <c r="D194" s="204" t="s">
        <v>470</v>
      </c>
      <c r="E194" s="206">
        <v>3</v>
      </c>
      <c r="F194" s="207" t="s">
        <v>464</v>
      </c>
      <c r="G194" s="206">
        <v>1</v>
      </c>
      <c r="H194" s="206">
        <v>0</v>
      </c>
      <c r="I194" s="206">
        <v>0</v>
      </c>
      <c r="J194" s="206">
        <v>0</v>
      </c>
      <c r="K194" s="206">
        <v>0</v>
      </c>
      <c r="L194" s="206">
        <v>0</v>
      </c>
      <c r="M194" s="206">
        <v>0</v>
      </c>
      <c r="N194" s="206">
        <v>0</v>
      </c>
      <c r="O194" s="206">
        <v>0</v>
      </c>
      <c r="P194" s="206">
        <v>0</v>
      </c>
      <c r="Q194" s="206">
        <v>0</v>
      </c>
      <c r="R194" s="206">
        <v>0</v>
      </c>
      <c r="S194" s="206">
        <v>0</v>
      </c>
      <c r="T194" s="206">
        <v>0</v>
      </c>
      <c r="U194" s="206">
        <v>0</v>
      </c>
      <c r="V194" s="206">
        <v>0</v>
      </c>
      <c r="W194" s="206">
        <v>0</v>
      </c>
      <c r="X194" s="206">
        <v>1</v>
      </c>
      <c r="Y194" s="206">
        <v>0</v>
      </c>
      <c r="Z194" s="206">
        <v>0</v>
      </c>
      <c r="AA194" s="206">
        <v>0</v>
      </c>
      <c r="AB194" s="206">
        <v>0</v>
      </c>
      <c r="AC194" s="206">
        <v>0</v>
      </c>
      <c r="AD194" s="206">
        <v>0</v>
      </c>
      <c r="AE194" s="206">
        <v>0</v>
      </c>
      <c r="AF194" s="206">
        <v>0</v>
      </c>
      <c r="AG194" s="206">
        <v>0</v>
      </c>
      <c r="AH194" s="206">
        <v>0</v>
      </c>
      <c r="AI194" s="206">
        <v>0</v>
      </c>
      <c r="AJ194" s="206">
        <v>0</v>
      </c>
      <c r="AK194" s="206">
        <v>0</v>
      </c>
      <c r="AL194" s="206">
        <v>0</v>
      </c>
      <c r="AM194" s="206">
        <v>0</v>
      </c>
      <c r="AN194" s="206">
        <v>0</v>
      </c>
      <c r="AO194" s="206">
        <v>0</v>
      </c>
      <c r="AP194" s="206">
        <v>0</v>
      </c>
      <c r="AQ194" s="206">
        <v>0</v>
      </c>
      <c r="AR194" s="206">
        <v>0</v>
      </c>
      <c r="AS194" s="206">
        <v>0</v>
      </c>
      <c r="AT194" s="206">
        <v>0</v>
      </c>
      <c r="AU194" s="206">
        <v>0</v>
      </c>
    </row>
    <row r="195" spans="1:47" x14ac:dyDescent="0.3">
      <c r="A195" s="204">
        <f t="shared" ref="A195:B258" si="3">IF(C195&lt;&gt;"",C195,E195)</f>
        <v>4</v>
      </c>
      <c r="B195" s="204" t="str">
        <f t="shared" si="3"/>
        <v>MARSHALL ISLANDS</v>
      </c>
      <c r="C195" s="204">
        <v>4</v>
      </c>
      <c r="E195" s="206">
        <v>3</v>
      </c>
      <c r="F195" s="207" t="s">
        <v>726</v>
      </c>
      <c r="G195" s="206">
        <v>5</v>
      </c>
      <c r="H195" s="206">
        <v>0</v>
      </c>
      <c r="I195" s="206">
        <v>0</v>
      </c>
      <c r="J195" s="206">
        <v>1</v>
      </c>
      <c r="K195" s="206">
        <v>0</v>
      </c>
      <c r="L195" s="206">
        <v>0</v>
      </c>
      <c r="M195" s="206">
        <v>0</v>
      </c>
      <c r="N195" s="206">
        <v>0</v>
      </c>
      <c r="O195" s="206">
        <v>0</v>
      </c>
      <c r="P195" s="206">
        <v>0</v>
      </c>
      <c r="Q195" s="206">
        <v>0</v>
      </c>
      <c r="R195" s="206">
        <v>0</v>
      </c>
      <c r="S195" s="206">
        <v>0</v>
      </c>
      <c r="T195" s="206">
        <v>0</v>
      </c>
      <c r="U195" s="206">
        <v>0</v>
      </c>
      <c r="V195" s="206">
        <v>0</v>
      </c>
      <c r="W195" s="206">
        <v>0</v>
      </c>
      <c r="X195" s="206">
        <v>3</v>
      </c>
      <c r="Y195" s="206">
        <v>0</v>
      </c>
      <c r="Z195" s="206">
        <v>0</v>
      </c>
      <c r="AA195" s="206">
        <v>0</v>
      </c>
      <c r="AB195" s="206">
        <v>0</v>
      </c>
      <c r="AC195" s="206">
        <v>0</v>
      </c>
      <c r="AD195" s="206">
        <v>0</v>
      </c>
      <c r="AE195" s="206">
        <v>0</v>
      </c>
      <c r="AF195" s="206">
        <v>0</v>
      </c>
      <c r="AG195" s="206">
        <v>0</v>
      </c>
      <c r="AH195" s="206">
        <v>0</v>
      </c>
      <c r="AI195" s="206">
        <v>0</v>
      </c>
      <c r="AJ195" s="206">
        <v>0</v>
      </c>
      <c r="AK195" s="206">
        <v>0</v>
      </c>
      <c r="AL195" s="206">
        <v>0</v>
      </c>
      <c r="AM195" s="206">
        <v>1</v>
      </c>
      <c r="AN195" s="206">
        <v>0</v>
      </c>
      <c r="AO195" s="206">
        <v>0</v>
      </c>
      <c r="AP195" s="206">
        <v>0</v>
      </c>
      <c r="AQ195" s="206">
        <v>0</v>
      </c>
      <c r="AR195" s="206">
        <v>0</v>
      </c>
      <c r="AS195" s="206">
        <v>0</v>
      </c>
      <c r="AT195" s="206">
        <v>0</v>
      </c>
      <c r="AU195" s="206">
        <v>0</v>
      </c>
    </row>
    <row r="196" spans="1:47" x14ac:dyDescent="0.3">
      <c r="A196" s="204">
        <f t="shared" si="3"/>
        <v>4</v>
      </c>
      <c r="B196" s="204" t="str">
        <f t="shared" si="3"/>
        <v>MARTINIQUE</v>
      </c>
      <c r="C196" s="204">
        <v>4</v>
      </c>
      <c r="E196" s="206">
        <v>3</v>
      </c>
      <c r="F196" s="207" t="s">
        <v>727</v>
      </c>
      <c r="G196" s="206">
        <v>0</v>
      </c>
      <c r="H196" s="206">
        <v>0</v>
      </c>
      <c r="I196" s="206">
        <v>0</v>
      </c>
      <c r="J196" s="206">
        <v>0</v>
      </c>
      <c r="K196" s="206">
        <v>0</v>
      </c>
      <c r="L196" s="206">
        <v>0</v>
      </c>
      <c r="M196" s="206">
        <v>0</v>
      </c>
      <c r="N196" s="206">
        <v>0</v>
      </c>
      <c r="O196" s="206">
        <v>0</v>
      </c>
      <c r="P196" s="206">
        <v>0</v>
      </c>
      <c r="Q196" s="206">
        <v>0</v>
      </c>
      <c r="R196" s="206">
        <v>0</v>
      </c>
      <c r="S196" s="206">
        <v>0</v>
      </c>
      <c r="T196" s="206">
        <v>0</v>
      </c>
      <c r="U196" s="206">
        <v>0</v>
      </c>
      <c r="V196" s="206">
        <v>0</v>
      </c>
      <c r="W196" s="206">
        <v>0</v>
      </c>
      <c r="X196" s="206">
        <v>0</v>
      </c>
      <c r="Y196" s="206">
        <v>0</v>
      </c>
      <c r="Z196" s="206">
        <v>0</v>
      </c>
      <c r="AA196" s="206">
        <v>0</v>
      </c>
      <c r="AB196" s="206">
        <v>0</v>
      </c>
      <c r="AC196" s="206">
        <v>0</v>
      </c>
      <c r="AD196" s="206">
        <v>0</v>
      </c>
      <c r="AE196" s="206">
        <v>0</v>
      </c>
      <c r="AF196" s="206">
        <v>0</v>
      </c>
      <c r="AG196" s="206">
        <v>0</v>
      </c>
      <c r="AH196" s="206">
        <v>0</v>
      </c>
      <c r="AI196" s="206">
        <v>0</v>
      </c>
      <c r="AJ196" s="206">
        <v>0</v>
      </c>
      <c r="AK196" s="206">
        <v>0</v>
      </c>
      <c r="AL196" s="206">
        <v>0</v>
      </c>
      <c r="AM196" s="206">
        <v>0</v>
      </c>
      <c r="AN196" s="206">
        <v>0</v>
      </c>
      <c r="AO196" s="206">
        <v>0</v>
      </c>
      <c r="AP196" s="206">
        <v>0</v>
      </c>
      <c r="AQ196" s="206">
        <v>0</v>
      </c>
      <c r="AR196" s="206">
        <v>0</v>
      </c>
      <c r="AS196" s="206">
        <v>0</v>
      </c>
      <c r="AT196" s="206">
        <v>0</v>
      </c>
      <c r="AU196" s="206">
        <v>0</v>
      </c>
    </row>
    <row r="197" spans="1:47" x14ac:dyDescent="0.3">
      <c r="A197" s="204">
        <f t="shared" si="3"/>
        <v>4</v>
      </c>
      <c r="B197" s="204" t="str">
        <f t="shared" si="3"/>
        <v>MAURITANIA</v>
      </c>
      <c r="C197" s="204">
        <v>4</v>
      </c>
      <c r="E197" s="206">
        <v>3</v>
      </c>
      <c r="F197" s="207" t="s">
        <v>556</v>
      </c>
      <c r="G197" s="206">
        <v>0</v>
      </c>
      <c r="H197" s="206">
        <v>0</v>
      </c>
      <c r="I197" s="206">
        <v>0</v>
      </c>
      <c r="J197" s="206">
        <v>0</v>
      </c>
      <c r="K197" s="206">
        <v>0</v>
      </c>
      <c r="L197" s="206">
        <v>0</v>
      </c>
      <c r="M197" s="206">
        <v>0</v>
      </c>
      <c r="N197" s="206">
        <v>0</v>
      </c>
      <c r="O197" s="206">
        <v>0</v>
      </c>
      <c r="P197" s="206">
        <v>0</v>
      </c>
      <c r="Q197" s="206">
        <v>0</v>
      </c>
      <c r="R197" s="206">
        <v>0</v>
      </c>
      <c r="S197" s="206">
        <v>0</v>
      </c>
      <c r="T197" s="206">
        <v>0</v>
      </c>
      <c r="U197" s="206">
        <v>0</v>
      </c>
      <c r="V197" s="206">
        <v>0</v>
      </c>
      <c r="W197" s="206">
        <v>0</v>
      </c>
      <c r="X197" s="206">
        <v>0</v>
      </c>
      <c r="Y197" s="206">
        <v>0</v>
      </c>
      <c r="Z197" s="206">
        <v>0</v>
      </c>
      <c r="AA197" s="206">
        <v>0</v>
      </c>
      <c r="AB197" s="206">
        <v>0</v>
      </c>
      <c r="AC197" s="206">
        <v>0</v>
      </c>
      <c r="AD197" s="206">
        <v>0</v>
      </c>
      <c r="AE197" s="206">
        <v>0</v>
      </c>
      <c r="AF197" s="206">
        <v>0</v>
      </c>
      <c r="AG197" s="206">
        <v>0</v>
      </c>
      <c r="AH197" s="206">
        <v>0</v>
      </c>
      <c r="AI197" s="206">
        <v>0</v>
      </c>
      <c r="AJ197" s="206">
        <v>0</v>
      </c>
      <c r="AK197" s="206">
        <v>0</v>
      </c>
      <c r="AL197" s="206">
        <v>0</v>
      </c>
      <c r="AM197" s="206">
        <v>0</v>
      </c>
      <c r="AN197" s="206">
        <v>0</v>
      </c>
      <c r="AO197" s="206">
        <v>0</v>
      </c>
      <c r="AP197" s="206">
        <v>0</v>
      </c>
      <c r="AQ197" s="206">
        <v>0</v>
      </c>
      <c r="AR197" s="206">
        <v>0</v>
      </c>
      <c r="AS197" s="206">
        <v>0</v>
      </c>
      <c r="AT197" s="206">
        <v>0</v>
      </c>
      <c r="AU197" s="206">
        <v>0</v>
      </c>
    </row>
    <row r="198" spans="1:47" x14ac:dyDescent="0.3">
      <c r="A198" s="204">
        <f t="shared" si="3"/>
        <v>4</v>
      </c>
      <c r="B198" s="204" t="str">
        <f t="shared" si="3"/>
        <v>MAURITIUS</v>
      </c>
      <c r="C198" s="204">
        <v>4</v>
      </c>
      <c r="E198" s="206">
        <v>3</v>
      </c>
      <c r="F198" s="207" t="s">
        <v>728</v>
      </c>
      <c r="G198" s="206">
        <v>0</v>
      </c>
      <c r="H198" s="206">
        <v>0</v>
      </c>
      <c r="I198" s="206">
        <v>0</v>
      </c>
      <c r="J198" s="206">
        <v>0</v>
      </c>
      <c r="K198" s="206">
        <v>0</v>
      </c>
      <c r="L198" s="206">
        <v>0</v>
      </c>
      <c r="M198" s="206">
        <v>0</v>
      </c>
      <c r="N198" s="206">
        <v>0</v>
      </c>
      <c r="O198" s="206">
        <v>0</v>
      </c>
      <c r="P198" s="206">
        <v>0</v>
      </c>
      <c r="Q198" s="206">
        <v>0</v>
      </c>
      <c r="R198" s="206">
        <v>0</v>
      </c>
      <c r="S198" s="206">
        <v>0</v>
      </c>
      <c r="T198" s="206">
        <v>0</v>
      </c>
      <c r="U198" s="206">
        <v>0</v>
      </c>
      <c r="V198" s="206">
        <v>0</v>
      </c>
      <c r="W198" s="206">
        <v>0</v>
      </c>
      <c r="X198" s="206">
        <v>0</v>
      </c>
      <c r="Y198" s="206">
        <v>0</v>
      </c>
      <c r="Z198" s="206">
        <v>0</v>
      </c>
      <c r="AA198" s="206">
        <v>0</v>
      </c>
      <c r="AB198" s="206">
        <v>0</v>
      </c>
      <c r="AC198" s="206">
        <v>0</v>
      </c>
      <c r="AD198" s="206">
        <v>0</v>
      </c>
      <c r="AE198" s="206">
        <v>0</v>
      </c>
      <c r="AF198" s="206">
        <v>0</v>
      </c>
      <c r="AG198" s="206">
        <v>0</v>
      </c>
      <c r="AH198" s="206">
        <v>0</v>
      </c>
      <c r="AI198" s="206">
        <v>0</v>
      </c>
      <c r="AJ198" s="206">
        <v>0</v>
      </c>
      <c r="AK198" s="206">
        <v>0</v>
      </c>
      <c r="AL198" s="206">
        <v>0</v>
      </c>
      <c r="AM198" s="206">
        <v>0</v>
      </c>
      <c r="AN198" s="206">
        <v>0</v>
      </c>
      <c r="AO198" s="206">
        <v>0</v>
      </c>
      <c r="AP198" s="206">
        <v>0</v>
      </c>
      <c r="AQ198" s="206">
        <v>0</v>
      </c>
      <c r="AR198" s="206">
        <v>0</v>
      </c>
      <c r="AS198" s="206">
        <v>0</v>
      </c>
      <c r="AT198" s="206">
        <v>0</v>
      </c>
      <c r="AU198" s="206">
        <v>0</v>
      </c>
    </row>
    <row r="199" spans="1:47" x14ac:dyDescent="0.3">
      <c r="A199" s="204">
        <f t="shared" si="3"/>
        <v>4</v>
      </c>
      <c r="B199" s="204" t="str">
        <f t="shared" si="3"/>
        <v>MAYOTTE ISLAND</v>
      </c>
      <c r="C199" s="204">
        <v>4</v>
      </c>
      <c r="E199" s="206">
        <v>3</v>
      </c>
      <c r="F199" s="207" t="s">
        <v>729</v>
      </c>
      <c r="G199" s="206">
        <v>0</v>
      </c>
      <c r="H199" s="206">
        <v>0</v>
      </c>
      <c r="I199" s="206">
        <v>0</v>
      </c>
      <c r="J199" s="206">
        <v>0</v>
      </c>
      <c r="K199" s="206">
        <v>0</v>
      </c>
      <c r="L199" s="206">
        <v>0</v>
      </c>
      <c r="M199" s="206">
        <v>0</v>
      </c>
      <c r="N199" s="206">
        <v>0</v>
      </c>
      <c r="O199" s="206">
        <v>0</v>
      </c>
      <c r="P199" s="206">
        <v>0</v>
      </c>
      <c r="Q199" s="206">
        <v>0</v>
      </c>
      <c r="R199" s="206">
        <v>0</v>
      </c>
      <c r="S199" s="206">
        <v>0</v>
      </c>
      <c r="T199" s="206">
        <v>0</v>
      </c>
      <c r="U199" s="206">
        <v>0</v>
      </c>
      <c r="V199" s="206">
        <v>0</v>
      </c>
      <c r="W199" s="206">
        <v>0</v>
      </c>
      <c r="X199" s="206">
        <v>0</v>
      </c>
      <c r="Y199" s="206">
        <v>0</v>
      </c>
      <c r="Z199" s="206">
        <v>0</v>
      </c>
      <c r="AA199" s="206">
        <v>0</v>
      </c>
      <c r="AB199" s="206">
        <v>0</v>
      </c>
      <c r="AC199" s="206">
        <v>0</v>
      </c>
      <c r="AD199" s="206">
        <v>0</v>
      </c>
      <c r="AE199" s="206">
        <v>0</v>
      </c>
      <c r="AF199" s="206">
        <v>0</v>
      </c>
      <c r="AG199" s="206">
        <v>0</v>
      </c>
      <c r="AH199" s="206">
        <v>0</v>
      </c>
      <c r="AI199" s="206">
        <v>0</v>
      </c>
      <c r="AJ199" s="206">
        <v>0</v>
      </c>
      <c r="AK199" s="206">
        <v>0</v>
      </c>
      <c r="AL199" s="206">
        <v>0</v>
      </c>
      <c r="AM199" s="206">
        <v>0</v>
      </c>
      <c r="AN199" s="206">
        <v>0</v>
      </c>
      <c r="AO199" s="206">
        <v>0</v>
      </c>
      <c r="AP199" s="206">
        <v>0</v>
      </c>
      <c r="AQ199" s="206">
        <v>0</v>
      </c>
      <c r="AR199" s="206">
        <v>0</v>
      </c>
      <c r="AS199" s="206">
        <v>0</v>
      </c>
      <c r="AT199" s="206">
        <v>0</v>
      </c>
      <c r="AU199" s="206">
        <v>0</v>
      </c>
    </row>
    <row r="200" spans="1:47" x14ac:dyDescent="0.3">
      <c r="A200" s="204">
        <f t="shared" si="3"/>
        <v>4</v>
      </c>
      <c r="B200" s="204" t="str">
        <f t="shared" si="3"/>
        <v>MEXICO</v>
      </c>
      <c r="C200" s="204">
        <v>4</v>
      </c>
      <c r="E200" s="206">
        <v>3</v>
      </c>
      <c r="F200" s="207" t="s">
        <v>310</v>
      </c>
      <c r="G200" s="206">
        <v>218</v>
      </c>
      <c r="H200" s="206">
        <v>3</v>
      </c>
      <c r="I200" s="206">
        <v>0</v>
      </c>
      <c r="J200" s="206">
        <v>8</v>
      </c>
      <c r="K200" s="206">
        <v>8</v>
      </c>
      <c r="L200" s="206">
        <v>1</v>
      </c>
      <c r="M200" s="206">
        <v>11</v>
      </c>
      <c r="N200" s="206">
        <v>0</v>
      </c>
      <c r="O200" s="206">
        <v>5</v>
      </c>
      <c r="P200" s="206">
        <v>4</v>
      </c>
      <c r="Q200" s="206">
        <v>0</v>
      </c>
      <c r="R200" s="206">
        <v>2</v>
      </c>
      <c r="S200" s="206">
        <v>0</v>
      </c>
      <c r="T200" s="206">
        <v>15</v>
      </c>
      <c r="U200" s="206">
        <v>2</v>
      </c>
      <c r="V200" s="206">
        <v>0</v>
      </c>
      <c r="W200" s="206">
        <v>1</v>
      </c>
      <c r="X200" s="206">
        <v>54</v>
      </c>
      <c r="Y200" s="206">
        <v>3</v>
      </c>
      <c r="Z200" s="206">
        <v>0</v>
      </c>
      <c r="AA200" s="206">
        <v>0</v>
      </c>
      <c r="AB200" s="206">
        <v>0</v>
      </c>
      <c r="AC200" s="206">
        <v>0</v>
      </c>
      <c r="AD200" s="206">
        <v>1</v>
      </c>
      <c r="AE200" s="206">
        <v>2</v>
      </c>
      <c r="AF200" s="206">
        <v>0</v>
      </c>
      <c r="AG200" s="206">
        <v>0</v>
      </c>
      <c r="AH200" s="206">
        <v>23</v>
      </c>
      <c r="AI200" s="206">
        <v>1</v>
      </c>
      <c r="AJ200" s="206">
        <v>6</v>
      </c>
      <c r="AK200" s="206">
        <v>0</v>
      </c>
      <c r="AL200" s="206">
        <v>32</v>
      </c>
      <c r="AM200" s="206">
        <v>7</v>
      </c>
      <c r="AN200" s="206">
        <v>0</v>
      </c>
      <c r="AO200" s="206">
        <v>1</v>
      </c>
      <c r="AP200" s="206">
        <v>0</v>
      </c>
      <c r="AQ200" s="206">
        <v>1</v>
      </c>
      <c r="AR200" s="206">
        <v>3</v>
      </c>
      <c r="AS200" s="206">
        <v>1</v>
      </c>
      <c r="AT200" s="206">
        <v>19</v>
      </c>
      <c r="AU200" s="206">
        <v>4</v>
      </c>
    </row>
    <row r="201" spans="1:47" x14ac:dyDescent="0.3">
      <c r="A201" s="204">
        <f t="shared" si="3"/>
        <v>4</v>
      </c>
      <c r="B201" s="204" t="str">
        <f t="shared" si="3"/>
        <v>MONACO</v>
      </c>
      <c r="C201" s="204">
        <v>4</v>
      </c>
      <c r="E201" s="206">
        <v>3</v>
      </c>
      <c r="F201" s="207" t="s">
        <v>730</v>
      </c>
      <c r="G201" s="206">
        <v>0</v>
      </c>
      <c r="H201" s="206">
        <v>0</v>
      </c>
      <c r="I201" s="206">
        <v>0</v>
      </c>
      <c r="J201" s="206">
        <v>0</v>
      </c>
      <c r="K201" s="206">
        <v>0</v>
      </c>
      <c r="L201" s="206">
        <v>0</v>
      </c>
      <c r="M201" s="206">
        <v>0</v>
      </c>
      <c r="N201" s="206">
        <v>0</v>
      </c>
      <c r="O201" s="206">
        <v>0</v>
      </c>
      <c r="P201" s="206">
        <v>0</v>
      </c>
      <c r="Q201" s="206">
        <v>0</v>
      </c>
      <c r="R201" s="206">
        <v>0</v>
      </c>
      <c r="S201" s="206">
        <v>0</v>
      </c>
      <c r="T201" s="206">
        <v>0</v>
      </c>
      <c r="U201" s="206">
        <v>0</v>
      </c>
      <c r="V201" s="206">
        <v>0</v>
      </c>
      <c r="W201" s="206">
        <v>0</v>
      </c>
      <c r="X201" s="206">
        <v>0</v>
      </c>
      <c r="Y201" s="206">
        <v>0</v>
      </c>
      <c r="Z201" s="206">
        <v>0</v>
      </c>
      <c r="AA201" s="206">
        <v>0</v>
      </c>
      <c r="AB201" s="206">
        <v>0</v>
      </c>
      <c r="AC201" s="206">
        <v>0</v>
      </c>
      <c r="AD201" s="206">
        <v>0</v>
      </c>
      <c r="AE201" s="206">
        <v>0</v>
      </c>
      <c r="AF201" s="206">
        <v>0</v>
      </c>
      <c r="AG201" s="206">
        <v>0</v>
      </c>
      <c r="AH201" s="206">
        <v>0</v>
      </c>
      <c r="AI201" s="206">
        <v>0</v>
      </c>
      <c r="AJ201" s="206">
        <v>0</v>
      </c>
      <c r="AK201" s="206">
        <v>0</v>
      </c>
      <c r="AL201" s="206">
        <v>0</v>
      </c>
      <c r="AM201" s="206">
        <v>0</v>
      </c>
      <c r="AN201" s="206">
        <v>0</v>
      </c>
      <c r="AO201" s="206">
        <v>0</v>
      </c>
      <c r="AP201" s="206">
        <v>0</v>
      </c>
      <c r="AQ201" s="206">
        <v>0</v>
      </c>
      <c r="AR201" s="206">
        <v>0</v>
      </c>
      <c r="AS201" s="206">
        <v>0</v>
      </c>
      <c r="AT201" s="206">
        <v>0</v>
      </c>
      <c r="AU201" s="206">
        <v>0</v>
      </c>
    </row>
    <row r="202" spans="1:47" x14ac:dyDescent="0.3">
      <c r="A202" s="204">
        <f t="shared" si="3"/>
        <v>4</v>
      </c>
      <c r="B202" s="204" t="str">
        <f t="shared" si="3"/>
        <v>MONGOLIA</v>
      </c>
      <c r="C202" s="204">
        <v>4</v>
      </c>
      <c r="E202" s="206">
        <v>3</v>
      </c>
      <c r="F202" s="207" t="s">
        <v>586</v>
      </c>
      <c r="G202" s="206">
        <v>2</v>
      </c>
      <c r="H202" s="206">
        <v>0</v>
      </c>
      <c r="I202" s="206">
        <v>0</v>
      </c>
      <c r="J202" s="206">
        <v>0</v>
      </c>
      <c r="K202" s="206">
        <v>0</v>
      </c>
      <c r="L202" s="206">
        <v>0</v>
      </c>
      <c r="M202" s="206">
        <v>0</v>
      </c>
      <c r="N202" s="206">
        <v>0</v>
      </c>
      <c r="O202" s="206">
        <v>0</v>
      </c>
      <c r="P202" s="206">
        <v>0</v>
      </c>
      <c r="Q202" s="206">
        <v>0</v>
      </c>
      <c r="R202" s="206">
        <v>0</v>
      </c>
      <c r="S202" s="206">
        <v>0</v>
      </c>
      <c r="T202" s="206">
        <v>0</v>
      </c>
      <c r="U202" s="206">
        <v>0</v>
      </c>
      <c r="V202" s="206">
        <v>0</v>
      </c>
      <c r="W202" s="206">
        <v>0</v>
      </c>
      <c r="X202" s="206">
        <v>1</v>
      </c>
      <c r="Y202" s="206">
        <v>0</v>
      </c>
      <c r="Z202" s="206">
        <v>0</v>
      </c>
      <c r="AA202" s="206">
        <v>0</v>
      </c>
      <c r="AB202" s="206">
        <v>0</v>
      </c>
      <c r="AC202" s="206">
        <v>0</v>
      </c>
      <c r="AD202" s="206">
        <v>0</v>
      </c>
      <c r="AE202" s="206">
        <v>0</v>
      </c>
      <c r="AF202" s="206">
        <v>0</v>
      </c>
      <c r="AG202" s="206">
        <v>0</v>
      </c>
      <c r="AH202" s="206">
        <v>0</v>
      </c>
      <c r="AI202" s="206">
        <v>0</v>
      </c>
      <c r="AJ202" s="206">
        <v>0</v>
      </c>
      <c r="AK202" s="206">
        <v>0</v>
      </c>
      <c r="AL202" s="206">
        <v>1</v>
      </c>
      <c r="AM202" s="206">
        <v>0</v>
      </c>
      <c r="AN202" s="206">
        <v>0</v>
      </c>
      <c r="AO202" s="206">
        <v>0</v>
      </c>
      <c r="AP202" s="206">
        <v>0</v>
      </c>
      <c r="AQ202" s="206">
        <v>0</v>
      </c>
      <c r="AR202" s="206">
        <v>0</v>
      </c>
      <c r="AS202" s="206">
        <v>0</v>
      </c>
      <c r="AT202" s="206">
        <v>0</v>
      </c>
      <c r="AU202" s="206">
        <v>0</v>
      </c>
    </row>
    <row r="203" spans="1:47" x14ac:dyDescent="0.3">
      <c r="A203" s="204">
        <f t="shared" si="3"/>
        <v>4</v>
      </c>
      <c r="B203" s="204" t="str">
        <f t="shared" si="3"/>
        <v>MONTENEGRO</v>
      </c>
      <c r="C203" s="204">
        <v>4</v>
      </c>
      <c r="E203" s="206">
        <v>3</v>
      </c>
      <c r="F203" s="207" t="s">
        <v>731</v>
      </c>
      <c r="G203" s="206">
        <v>2</v>
      </c>
      <c r="H203" s="206">
        <v>0</v>
      </c>
      <c r="I203" s="206">
        <v>0</v>
      </c>
      <c r="J203" s="206">
        <v>0</v>
      </c>
      <c r="K203" s="206">
        <v>0</v>
      </c>
      <c r="L203" s="206">
        <v>0</v>
      </c>
      <c r="M203" s="206">
        <v>0</v>
      </c>
      <c r="N203" s="206">
        <v>0</v>
      </c>
      <c r="O203" s="206">
        <v>0</v>
      </c>
      <c r="P203" s="206">
        <v>0</v>
      </c>
      <c r="Q203" s="206">
        <v>0</v>
      </c>
      <c r="R203" s="206">
        <v>0</v>
      </c>
      <c r="S203" s="206">
        <v>0</v>
      </c>
      <c r="T203" s="206">
        <v>0</v>
      </c>
      <c r="U203" s="206">
        <v>0</v>
      </c>
      <c r="V203" s="206">
        <v>0</v>
      </c>
      <c r="W203" s="206">
        <v>0</v>
      </c>
      <c r="X203" s="206">
        <v>1</v>
      </c>
      <c r="Y203" s="206">
        <v>0</v>
      </c>
      <c r="Z203" s="206">
        <v>0</v>
      </c>
      <c r="AA203" s="206">
        <v>0</v>
      </c>
      <c r="AB203" s="206">
        <v>0</v>
      </c>
      <c r="AC203" s="206">
        <v>0</v>
      </c>
      <c r="AD203" s="206">
        <v>0</v>
      </c>
      <c r="AE203" s="206">
        <v>0</v>
      </c>
      <c r="AF203" s="206">
        <v>0</v>
      </c>
      <c r="AG203" s="206">
        <v>0</v>
      </c>
      <c r="AH203" s="206">
        <v>0</v>
      </c>
      <c r="AI203" s="206">
        <v>0</v>
      </c>
      <c r="AJ203" s="206">
        <v>0</v>
      </c>
      <c r="AK203" s="206">
        <v>0</v>
      </c>
      <c r="AL203" s="206">
        <v>1</v>
      </c>
      <c r="AM203" s="206">
        <v>0</v>
      </c>
      <c r="AN203" s="206">
        <v>0</v>
      </c>
      <c r="AO203" s="206">
        <v>0</v>
      </c>
      <c r="AP203" s="206">
        <v>0</v>
      </c>
      <c r="AQ203" s="206">
        <v>0</v>
      </c>
      <c r="AR203" s="206">
        <v>0</v>
      </c>
      <c r="AS203" s="206">
        <v>0</v>
      </c>
      <c r="AT203" s="206">
        <v>0</v>
      </c>
      <c r="AU203" s="206">
        <v>0</v>
      </c>
    </row>
    <row r="204" spans="1:47" x14ac:dyDescent="0.3">
      <c r="A204" s="204">
        <f t="shared" si="3"/>
        <v>4</v>
      </c>
      <c r="B204" s="204" t="str">
        <f t="shared" si="3"/>
        <v>MONTSERRAT</v>
      </c>
      <c r="C204" s="204">
        <v>4</v>
      </c>
      <c r="E204" s="206">
        <v>3</v>
      </c>
      <c r="F204" s="207" t="s">
        <v>732</v>
      </c>
      <c r="G204" s="206">
        <v>0</v>
      </c>
      <c r="H204" s="206">
        <v>0</v>
      </c>
      <c r="I204" s="206">
        <v>0</v>
      </c>
      <c r="J204" s="206">
        <v>0</v>
      </c>
      <c r="K204" s="206">
        <v>0</v>
      </c>
      <c r="L204" s="206">
        <v>0</v>
      </c>
      <c r="M204" s="206">
        <v>0</v>
      </c>
      <c r="N204" s="206">
        <v>0</v>
      </c>
      <c r="O204" s="206">
        <v>0</v>
      </c>
      <c r="P204" s="206">
        <v>0</v>
      </c>
      <c r="Q204" s="206">
        <v>0</v>
      </c>
      <c r="R204" s="206">
        <v>0</v>
      </c>
      <c r="S204" s="206">
        <v>0</v>
      </c>
      <c r="T204" s="206">
        <v>0</v>
      </c>
      <c r="U204" s="206">
        <v>0</v>
      </c>
      <c r="V204" s="206">
        <v>0</v>
      </c>
      <c r="W204" s="206">
        <v>0</v>
      </c>
      <c r="X204" s="206">
        <v>0</v>
      </c>
      <c r="Y204" s="206">
        <v>0</v>
      </c>
      <c r="Z204" s="206">
        <v>0</v>
      </c>
      <c r="AA204" s="206">
        <v>0</v>
      </c>
      <c r="AB204" s="206">
        <v>0</v>
      </c>
      <c r="AC204" s="206">
        <v>0</v>
      </c>
      <c r="AD204" s="206">
        <v>0</v>
      </c>
      <c r="AE204" s="206">
        <v>0</v>
      </c>
      <c r="AF204" s="206">
        <v>0</v>
      </c>
      <c r="AG204" s="206">
        <v>0</v>
      </c>
      <c r="AH204" s="206">
        <v>0</v>
      </c>
      <c r="AI204" s="206">
        <v>0</v>
      </c>
      <c r="AJ204" s="206">
        <v>0</v>
      </c>
      <c r="AK204" s="206">
        <v>0</v>
      </c>
      <c r="AL204" s="206">
        <v>0</v>
      </c>
      <c r="AM204" s="206">
        <v>0</v>
      </c>
      <c r="AN204" s="206">
        <v>0</v>
      </c>
      <c r="AO204" s="206">
        <v>0</v>
      </c>
      <c r="AP204" s="206">
        <v>0</v>
      </c>
      <c r="AQ204" s="206">
        <v>0</v>
      </c>
      <c r="AR204" s="206">
        <v>0</v>
      </c>
      <c r="AS204" s="206">
        <v>0</v>
      </c>
      <c r="AT204" s="206">
        <v>0</v>
      </c>
      <c r="AU204" s="206">
        <v>0</v>
      </c>
    </row>
    <row r="205" spans="1:47" x14ac:dyDescent="0.3">
      <c r="A205" s="204">
        <f t="shared" si="3"/>
        <v>4</v>
      </c>
      <c r="B205" s="204" t="str">
        <f t="shared" si="3"/>
        <v>MOROCCO</v>
      </c>
      <c r="C205" s="204">
        <v>4</v>
      </c>
      <c r="E205" s="206">
        <v>3</v>
      </c>
      <c r="F205" s="207" t="s">
        <v>733</v>
      </c>
      <c r="G205" s="206">
        <v>0</v>
      </c>
      <c r="H205" s="206">
        <v>0</v>
      </c>
      <c r="I205" s="206">
        <v>0</v>
      </c>
      <c r="J205" s="206">
        <v>0</v>
      </c>
      <c r="K205" s="206">
        <v>0</v>
      </c>
      <c r="L205" s="206">
        <v>0</v>
      </c>
      <c r="M205" s="206">
        <v>0</v>
      </c>
      <c r="N205" s="206">
        <v>0</v>
      </c>
      <c r="O205" s="206">
        <v>0</v>
      </c>
      <c r="P205" s="206">
        <v>0</v>
      </c>
      <c r="Q205" s="206">
        <v>0</v>
      </c>
      <c r="R205" s="206">
        <v>0</v>
      </c>
      <c r="S205" s="206">
        <v>0</v>
      </c>
      <c r="T205" s="206">
        <v>0</v>
      </c>
      <c r="U205" s="206">
        <v>0</v>
      </c>
      <c r="V205" s="206">
        <v>0</v>
      </c>
      <c r="W205" s="206">
        <v>0</v>
      </c>
      <c r="X205" s="206">
        <v>0</v>
      </c>
      <c r="Y205" s="206">
        <v>0</v>
      </c>
      <c r="Z205" s="206">
        <v>0</v>
      </c>
      <c r="AA205" s="206">
        <v>0</v>
      </c>
      <c r="AB205" s="206">
        <v>0</v>
      </c>
      <c r="AC205" s="206">
        <v>0</v>
      </c>
      <c r="AD205" s="206">
        <v>0</v>
      </c>
      <c r="AE205" s="206">
        <v>0</v>
      </c>
      <c r="AF205" s="206">
        <v>0</v>
      </c>
      <c r="AG205" s="206">
        <v>0</v>
      </c>
      <c r="AH205" s="206">
        <v>0</v>
      </c>
      <c r="AI205" s="206">
        <v>0</v>
      </c>
      <c r="AJ205" s="206">
        <v>0</v>
      </c>
      <c r="AK205" s="206">
        <v>0</v>
      </c>
      <c r="AL205" s="206">
        <v>0</v>
      </c>
      <c r="AM205" s="206">
        <v>0</v>
      </c>
      <c r="AN205" s="206">
        <v>0</v>
      </c>
      <c r="AO205" s="206">
        <v>0</v>
      </c>
      <c r="AP205" s="206">
        <v>0</v>
      </c>
      <c r="AQ205" s="206">
        <v>0</v>
      </c>
      <c r="AR205" s="206">
        <v>0</v>
      </c>
      <c r="AS205" s="206">
        <v>0</v>
      </c>
      <c r="AT205" s="206">
        <v>0</v>
      </c>
      <c r="AU205" s="206">
        <v>0</v>
      </c>
    </row>
    <row r="206" spans="1:47" x14ac:dyDescent="0.3">
      <c r="A206" s="204">
        <f t="shared" si="3"/>
        <v>4</v>
      </c>
      <c r="B206" s="204" t="str">
        <f t="shared" si="3"/>
        <v>MOZAMBIQUE</v>
      </c>
      <c r="C206" s="204">
        <v>4</v>
      </c>
      <c r="E206" s="206">
        <v>3</v>
      </c>
      <c r="F206" s="207" t="s">
        <v>734</v>
      </c>
      <c r="G206" s="206">
        <v>0</v>
      </c>
      <c r="H206" s="206">
        <v>0</v>
      </c>
      <c r="I206" s="206">
        <v>0</v>
      </c>
      <c r="J206" s="206">
        <v>0</v>
      </c>
      <c r="K206" s="206">
        <v>0</v>
      </c>
      <c r="L206" s="206">
        <v>0</v>
      </c>
      <c r="M206" s="206">
        <v>0</v>
      </c>
      <c r="N206" s="206">
        <v>0</v>
      </c>
      <c r="O206" s="206">
        <v>0</v>
      </c>
      <c r="P206" s="206">
        <v>0</v>
      </c>
      <c r="Q206" s="206">
        <v>0</v>
      </c>
      <c r="R206" s="206">
        <v>0</v>
      </c>
      <c r="S206" s="206">
        <v>0</v>
      </c>
      <c r="T206" s="206">
        <v>0</v>
      </c>
      <c r="U206" s="206">
        <v>0</v>
      </c>
      <c r="V206" s="206">
        <v>0</v>
      </c>
      <c r="W206" s="206">
        <v>0</v>
      </c>
      <c r="X206" s="206">
        <v>0</v>
      </c>
      <c r="Y206" s="206">
        <v>0</v>
      </c>
      <c r="Z206" s="206">
        <v>0</v>
      </c>
      <c r="AA206" s="206">
        <v>0</v>
      </c>
      <c r="AB206" s="206">
        <v>0</v>
      </c>
      <c r="AC206" s="206">
        <v>0</v>
      </c>
      <c r="AD206" s="206">
        <v>0</v>
      </c>
      <c r="AE206" s="206">
        <v>0</v>
      </c>
      <c r="AF206" s="206">
        <v>0</v>
      </c>
      <c r="AG206" s="206">
        <v>0</v>
      </c>
      <c r="AH206" s="206">
        <v>0</v>
      </c>
      <c r="AI206" s="206">
        <v>0</v>
      </c>
      <c r="AJ206" s="206">
        <v>0</v>
      </c>
      <c r="AK206" s="206">
        <v>0</v>
      </c>
      <c r="AL206" s="206">
        <v>0</v>
      </c>
      <c r="AM206" s="206">
        <v>0</v>
      </c>
      <c r="AN206" s="206">
        <v>0</v>
      </c>
      <c r="AO206" s="206">
        <v>0</v>
      </c>
      <c r="AP206" s="206">
        <v>0</v>
      </c>
      <c r="AQ206" s="206">
        <v>0</v>
      </c>
      <c r="AR206" s="206">
        <v>0</v>
      </c>
      <c r="AS206" s="206">
        <v>0</v>
      </c>
      <c r="AT206" s="206">
        <v>0</v>
      </c>
      <c r="AU206" s="206">
        <v>0</v>
      </c>
    </row>
    <row r="207" spans="1:47" x14ac:dyDescent="0.3">
      <c r="A207" s="204">
        <f t="shared" si="3"/>
        <v>4</v>
      </c>
      <c r="B207" s="204" t="str">
        <f t="shared" si="3"/>
        <v>MYANMAR</v>
      </c>
      <c r="C207" s="204">
        <v>4</v>
      </c>
      <c r="E207" s="206">
        <v>3</v>
      </c>
      <c r="F207" s="207" t="s">
        <v>735</v>
      </c>
      <c r="G207" s="206">
        <v>0</v>
      </c>
      <c r="H207" s="206">
        <v>0</v>
      </c>
      <c r="I207" s="206">
        <v>0</v>
      </c>
      <c r="J207" s="206">
        <v>0</v>
      </c>
      <c r="K207" s="206">
        <v>0</v>
      </c>
      <c r="L207" s="206">
        <v>0</v>
      </c>
      <c r="M207" s="206">
        <v>0</v>
      </c>
      <c r="N207" s="206">
        <v>0</v>
      </c>
      <c r="O207" s="206">
        <v>0</v>
      </c>
      <c r="P207" s="206">
        <v>0</v>
      </c>
      <c r="Q207" s="206">
        <v>0</v>
      </c>
      <c r="R207" s="206">
        <v>0</v>
      </c>
      <c r="S207" s="206">
        <v>0</v>
      </c>
      <c r="T207" s="206">
        <v>0</v>
      </c>
      <c r="U207" s="206">
        <v>0</v>
      </c>
      <c r="V207" s="206">
        <v>0</v>
      </c>
      <c r="W207" s="206">
        <v>0</v>
      </c>
      <c r="X207" s="206">
        <v>0</v>
      </c>
      <c r="Y207" s="206">
        <v>0</v>
      </c>
      <c r="Z207" s="206">
        <v>0</v>
      </c>
      <c r="AA207" s="206">
        <v>0</v>
      </c>
      <c r="AB207" s="206">
        <v>0</v>
      </c>
      <c r="AC207" s="206">
        <v>0</v>
      </c>
      <c r="AD207" s="206">
        <v>0</v>
      </c>
      <c r="AE207" s="206">
        <v>0</v>
      </c>
      <c r="AF207" s="206">
        <v>0</v>
      </c>
      <c r="AG207" s="206">
        <v>0</v>
      </c>
      <c r="AH207" s="206">
        <v>0</v>
      </c>
      <c r="AI207" s="206">
        <v>0</v>
      </c>
      <c r="AJ207" s="206">
        <v>0</v>
      </c>
      <c r="AK207" s="206">
        <v>0</v>
      </c>
      <c r="AL207" s="206">
        <v>0</v>
      </c>
      <c r="AM207" s="206">
        <v>0</v>
      </c>
      <c r="AN207" s="206">
        <v>0</v>
      </c>
      <c r="AO207" s="206">
        <v>0</v>
      </c>
      <c r="AP207" s="206">
        <v>0</v>
      </c>
      <c r="AQ207" s="206">
        <v>0</v>
      </c>
      <c r="AR207" s="206">
        <v>0</v>
      </c>
      <c r="AS207" s="206">
        <v>0</v>
      </c>
      <c r="AT207" s="206">
        <v>0</v>
      </c>
      <c r="AU207" s="206">
        <v>0</v>
      </c>
    </row>
    <row r="208" spans="1:47" x14ac:dyDescent="0.3">
      <c r="A208" s="204">
        <f t="shared" si="3"/>
        <v>4</v>
      </c>
      <c r="B208" s="204" t="str">
        <f t="shared" si="3"/>
        <v>NAMIBIA</v>
      </c>
      <c r="C208" s="204">
        <v>4</v>
      </c>
      <c r="E208" s="206">
        <v>3</v>
      </c>
      <c r="F208" s="207" t="s">
        <v>736</v>
      </c>
      <c r="G208" s="206">
        <v>1</v>
      </c>
      <c r="H208" s="206">
        <v>0</v>
      </c>
      <c r="I208" s="206">
        <v>0</v>
      </c>
      <c r="J208" s="206">
        <v>0</v>
      </c>
      <c r="K208" s="206">
        <v>0</v>
      </c>
      <c r="L208" s="206">
        <v>0</v>
      </c>
      <c r="M208" s="206">
        <v>0</v>
      </c>
      <c r="N208" s="206">
        <v>0</v>
      </c>
      <c r="O208" s="206">
        <v>0</v>
      </c>
      <c r="P208" s="206">
        <v>0</v>
      </c>
      <c r="Q208" s="206">
        <v>0</v>
      </c>
      <c r="R208" s="206">
        <v>0</v>
      </c>
      <c r="S208" s="206">
        <v>0</v>
      </c>
      <c r="T208" s="206">
        <v>0</v>
      </c>
      <c r="U208" s="206">
        <v>0</v>
      </c>
      <c r="V208" s="206">
        <v>0</v>
      </c>
      <c r="W208" s="206">
        <v>0</v>
      </c>
      <c r="X208" s="206">
        <v>0</v>
      </c>
      <c r="Y208" s="206">
        <v>0</v>
      </c>
      <c r="Z208" s="206">
        <v>0</v>
      </c>
      <c r="AA208" s="206">
        <v>0</v>
      </c>
      <c r="AB208" s="206">
        <v>0</v>
      </c>
      <c r="AC208" s="206">
        <v>0</v>
      </c>
      <c r="AD208" s="206">
        <v>0</v>
      </c>
      <c r="AE208" s="206">
        <v>0</v>
      </c>
      <c r="AF208" s="206">
        <v>0</v>
      </c>
      <c r="AG208" s="206">
        <v>0</v>
      </c>
      <c r="AH208" s="206">
        <v>0</v>
      </c>
      <c r="AI208" s="206">
        <v>0</v>
      </c>
      <c r="AJ208" s="206">
        <v>0</v>
      </c>
      <c r="AK208" s="206">
        <v>0</v>
      </c>
      <c r="AL208" s="206">
        <v>1</v>
      </c>
      <c r="AM208" s="206">
        <v>0</v>
      </c>
      <c r="AN208" s="206">
        <v>0</v>
      </c>
      <c r="AO208" s="206">
        <v>0</v>
      </c>
      <c r="AP208" s="206">
        <v>0</v>
      </c>
      <c r="AQ208" s="206">
        <v>0</v>
      </c>
      <c r="AR208" s="206">
        <v>0</v>
      </c>
      <c r="AS208" s="206">
        <v>0</v>
      </c>
      <c r="AT208" s="206">
        <v>0</v>
      </c>
      <c r="AU208" s="206">
        <v>0</v>
      </c>
    </row>
    <row r="209" spans="1:47" x14ac:dyDescent="0.3">
      <c r="A209" s="204">
        <f t="shared" si="3"/>
        <v>4</v>
      </c>
      <c r="B209" s="204" t="str">
        <f t="shared" si="3"/>
        <v>NAURU</v>
      </c>
      <c r="C209" s="204">
        <v>4</v>
      </c>
      <c r="E209" s="206">
        <v>3</v>
      </c>
      <c r="F209" s="207" t="s">
        <v>737</v>
      </c>
      <c r="G209" s="206">
        <v>0</v>
      </c>
      <c r="H209" s="206">
        <v>0</v>
      </c>
      <c r="I209" s="206">
        <v>0</v>
      </c>
      <c r="J209" s="206">
        <v>0</v>
      </c>
      <c r="K209" s="206">
        <v>0</v>
      </c>
      <c r="L209" s="206">
        <v>0</v>
      </c>
      <c r="M209" s="206">
        <v>0</v>
      </c>
      <c r="N209" s="206">
        <v>0</v>
      </c>
      <c r="O209" s="206">
        <v>0</v>
      </c>
      <c r="P209" s="206">
        <v>0</v>
      </c>
      <c r="Q209" s="206">
        <v>0</v>
      </c>
      <c r="R209" s="206">
        <v>0</v>
      </c>
      <c r="S209" s="206">
        <v>0</v>
      </c>
      <c r="T209" s="206">
        <v>0</v>
      </c>
      <c r="U209" s="206">
        <v>0</v>
      </c>
      <c r="V209" s="206">
        <v>0</v>
      </c>
      <c r="W209" s="206">
        <v>0</v>
      </c>
      <c r="X209" s="206">
        <v>0</v>
      </c>
      <c r="Y209" s="206">
        <v>0</v>
      </c>
      <c r="Z209" s="206">
        <v>0</v>
      </c>
      <c r="AA209" s="206">
        <v>0</v>
      </c>
      <c r="AB209" s="206">
        <v>0</v>
      </c>
      <c r="AC209" s="206">
        <v>0</v>
      </c>
      <c r="AD209" s="206">
        <v>0</v>
      </c>
      <c r="AE209" s="206">
        <v>0</v>
      </c>
      <c r="AF209" s="206">
        <v>0</v>
      </c>
      <c r="AG209" s="206">
        <v>0</v>
      </c>
      <c r="AH209" s="206">
        <v>0</v>
      </c>
      <c r="AI209" s="206">
        <v>0</v>
      </c>
      <c r="AJ209" s="206">
        <v>0</v>
      </c>
      <c r="AK209" s="206">
        <v>0</v>
      </c>
      <c r="AL209" s="206">
        <v>0</v>
      </c>
      <c r="AM209" s="206">
        <v>0</v>
      </c>
      <c r="AN209" s="206">
        <v>0</v>
      </c>
      <c r="AO209" s="206">
        <v>0</v>
      </c>
      <c r="AP209" s="206">
        <v>0</v>
      </c>
      <c r="AQ209" s="206">
        <v>0</v>
      </c>
      <c r="AR209" s="206">
        <v>0</v>
      </c>
      <c r="AS209" s="206">
        <v>0</v>
      </c>
      <c r="AT209" s="206">
        <v>0</v>
      </c>
      <c r="AU209" s="206">
        <v>0</v>
      </c>
    </row>
    <row r="210" spans="1:47" x14ac:dyDescent="0.3">
      <c r="A210" s="204">
        <f t="shared" si="3"/>
        <v>4</v>
      </c>
      <c r="B210" s="204" t="str">
        <f t="shared" si="3"/>
        <v>NEPAL</v>
      </c>
      <c r="C210" s="204">
        <v>4</v>
      </c>
      <c r="E210" s="206">
        <v>3</v>
      </c>
      <c r="F210" s="207" t="s">
        <v>587</v>
      </c>
      <c r="G210" s="206">
        <v>0</v>
      </c>
      <c r="H210" s="206">
        <v>0</v>
      </c>
      <c r="I210" s="206">
        <v>0</v>
      </c>
      <c r="J210" s="206">
        <v>0</v>
      </c>
      <c r="K210" s="206">
        <v>0</v>
      </c>
      <c r="L210" s="206">
        <v>0</v>
      </c>
      <c r="M210" s="206">
        <v>0</v>
      </c>
      <c r="N210" s="206">
        <v>0</v>
      </c>
      <c r="O210" s="206">
        <v>0</v>
      </c>
      <c r="P210" s="206">
        <v>0</v>
      </c>
      <c r="Q210" s="206">
        <v>0</v>
      </c>
      <c r="R210" s="206">
        <v>0</v>
      </c>
      <c r="S210" s="206">
        <v>0</v>
      </c>
      <c r="T210" s="206">
        <v>0</v>
      </c>
      <c r="U210" s="206">
        <v>0</v>
      </c>
      <c r="V210" s="206">
        <v>0</v>
      </c>
      <c r="W210" s="206">
        <v>0</v>
      </c>
      <c r="X210" s="206">
        <v>0</v>
      </c>
      <c r="Y210" s="206">
        <v>0</v>
      </c>
      <c r="Z210" s="206">
        <v>0</v>
      </c>
      <c r="AA210" s="206">
        <v>0</v>
      </c>
      <c r="AB210" s="206">
        <v>0</v>
      </c>
      <c r="AC210" s="206">
        <v>0</v>
      </c>
      <c r="AD210" s="206">
        <v>0</v>
      </c>
      <c r="AE210" s="206">
        <v>0</v>
      </c>
      <c r="AF210" s="206">
        <v>0</v>
      </c>
      <c r="AG210" s="206">
        <v>0</v>
      </c>
      <c r="AH210" s="206">
        <v>0</v>
      </c>
      <c r="AI210" s="206">
        <v>0</v>
      </c>
      <c r="AJ210" s="206">
        <v>0</v>
      </c>
      <c r="AK210" s="206">
        <v>0</v>
      </c>
      <c r="AL210" s="206">
        <v>0</v>
      </c>
      <c r="AM210" s="206">
        <v>0</v>
      </c>
      <c r="AN210" s="206">
        <v>0</v>
      </c>
      <c r="AO210" s="206">
        <v>0</v>
      </c>
      <c r="AP210" s="206">
        <v>0</v>
      </c>
      <c r="AQ210" s="206">
        <v>0</v>
      </c>
      <c r="AR210" s="206">
        <v>0</v>
      </c>
      <c r="AS210" s="206">
        <v>0</v>
      </c>
      <c r="AT210" s="206">
        <v>0</v>
      </c>
      <c r="AU210" s="206">
        <v>0</v>
      </c>
    </row>
    <row r="211" spans="1:47" x14ac:dyDescent="0.3">
      <c r="A211" s="204">
        <f t="shared" si="3"/>
        <v>4</v>
      </c>
      <c r="B211" s="204" t="str">
        <f t="shared" si="3"/>
        <v>NETHERLANDS</v>
      </c>
      <c r="C211" s="204">
        <v>4</v>
      </c>
      <c r="E211" s="206">
        <v>3</v>
      </c>
      <c r="F211" s="207" t="s">
        <v>516</v>
      </c>
      <c r="G211" s="206">
        <v>0</v>
      </c>
      <c r="H211" s="206">
        <v>0</v>
      </c>
      <c r="I211" s="206">
        <v>0</v>
      </c>
      <c r="J211" s="206">
        <v>0</v>
      </c>
      <c r="K211" s="206">
        <v>0</v>
      </c>
      <c r="L211" s="206">
        <v>0</v>
      </c>
      <c r="M211" s="206">
        <v>0</v>
      </c>
      <c r="N211" s="206">
        <v>0</v>
      </c>
      <c r="O211" s="206">
        <v>0</v>
      </c>
      <c r="P211" s="206">
        <v>0</v>
      </c>
      <c r="Q211" s="206">
        <v>0</v>
      </c>
      <c r="R211" s="206">
        <v>0</v>
      </c>
      <c r="S211" s="206">
        <v>0</v>
      </c>
      <c r="T211" s="206">
        <v>0</v>
      </c>
      <c r="U211" s="206">
        <v>0</v>
      </c>
      <c r="V211" s="206">
        <v>0</v>
      </c>
      <c r="W211" s="206">
        <v>0</v>
      </c>
      <c r="X211" s="206">
        <v>0</v>
      </c>
      <c r="Y211" s="206">
        <v>0</v>
      </c>
      <c r="Z211" s="206">
        <v>0</v>
      </c>
      <c r="AA211" s="206">
        <v>0</v>
      </c>
      <c r="AB211" s="206">
        <v>0</v>
      </c>
      <c r="AC211" s="206">
        <v>0</v>
      </c>
      <c r="AD211" s="206">
        <v>0</v>
      </c>
      <c r="AE211" s="206">
        <v>0</v>
      </c>
      <c r="AF211" s="206">
        <v>0</v>
      </c>
      <c r="AG211" s="206">
        <v>0</v>
      </c>
      <c r="AH211" s="206">
        <v>0</v>
      </c>
      <c r="AI211" s="206">
        <v>0</v>
      </c>
      <c r="AJ211" s="206">
        <v>0</v>
      </c>
      <c r="AK211" s="206">
        <v>0</v>
      </c>
      <c r="AL211" s="206">
        <v>0</v>
      </c>
      <c r="AM211" s="206">
        <v>0</v>
      </c>
      <c r="AN211" s="206">
        <v>0</v>
      </c>
      <c r="AO211" s="206">
        <v>0</v>
      </c>
      <c r="AP211" s="206">
        <v>0</v>
      </c>
      <c r="AQ211" s="206">
        <v>0</v>
      </c>
      <c r="AR211" s="206">
        <v>0</v>
      </c>
      <c r="AS211" s="206">
        <v>0</v>
      </c>
      <c r="AT211" s="206">
        <v>0</v>
      </c>
      <c r="AU211" s="206">
        <v>0</v>
      </c>
    </row>
    <row r="212" spans="1:47" x14ac:dyDescent="0.3">
      <c r="A212" s="204">
        <f t="shared" si="3"/>
        <v>4</v>
      </c>
      <c r="B212" s="204" t="str">
        <f t="shared" si="3"/>
        <v>NEW CALEDONIA</v>
      </c>
      <c r="C212" s="204">
        <v>4</v>
      </c>
      <c r="E212" s="206">
        <v>3</v>
      </c>
      <c r="F212" s="207" t="s">
        <v>738</v>
      </c>
      <c r="G212" s="206">
        <v>0</v>
      </c>
      <c r="H212" s="206">
        <v>0</v>
      </c>
      <c r="I212" s="206">
        <v>0</v>
      </c>
      <c r="J212" s="206">
        <v>0</v>
      </c>
      <c r="K212" s="206">
        <v>0</v>
      </c>
      <c r="L212" s="206">
        <v>0</v>
      </c>
      <c r="M212" s="206">
        <v>0</v>
      </c>
      <c r="N212" s="206">
        <v>0</v>
      </c>
      <c r="O212" s="206">
        <v>0</v>
      </c>
      <c r="P212" s="206">
        <v>0</v>
      </c>
      <c r="Q212" s="206">
        <v>0</v>
      </c>
      <c r="R212" s="206">
        <v>0</v>
      </c>
      <c r="S212" s="206">
        <v>0</v>
      </c>
      <c r="T212" s="206">
        <v>0</v>
      </c>
      <c r="U212" s="206">
        <v>0</v>
      </c>
      <c r="V212" s="206">
        <v>0</v>
      </c>
      <c r="W212" s="206">
        <v>0</v>
      </c>
      <c r="X212" s="206">
        <v>0</v>
      </c>
      <c r="Y212" s="206">
        <v>0</v>
      </c>
      <c r="Z212" s="206">
        <v>0</v>
      </c>
      <c r="AA212" s="206">
        <v>0</v>
      </c>
      <c r="AB212" s="206">
        <v>0</v>
      </c>
      <c r="AC212" s="206">
        <v>0</v>
      </c>
      <c r="AD212" s="206">
        <v>0</v>
      </c>
      <c r="AE212" s="206">
        <v>0</v>
      </c>
      <c r="AF212" s="206">
        <v>0</v>
      </c>
      <c r="AG212" s="206">
        <v>0</v>
      </c>
      <c r="AH212" s="206">
        <v>0</v>
      </c>
      <c r="AI212" s="206">
        <v>0</v>
      </c>
      <c r="AJ212" s="206">
        <v>0</v>
      </c>
      <c r="AK212" s="206">
        <v>0</v>
      </c>
      <c r="AL212" s="206">
        <v>0</v>
      </c>
      <c r="AM212" s="206">
        <v>0</v>
      </c>
      <c r="AN212" s="206">
        <v>0</v>
      </c>
      <c r="AO212" s="206">
        <v>0</v>
      </c>
      <c r="AP212" s="206">
        <v>0</v>
      </c>
      <c r="AQ212" s="206">
        <v>0</v>
      </c>
      <c r="AR212" s="206">
        <v>0</v>
      </c>
      <c r="AS212" s="206">
        <v>0</v>
      </c>
      <c r="AT212" s="206">
        <v>0</v>
      </c>
      <c r="AU212" s="206">
        <v>0</v>
      </c>
    </row>
    <row r="213" spans="1:47" x14ac:dyDescent="0.3">
      <c r="A213" s="204">
        <f t="shared" si="3"/>
        <v>4</v>
      </c>
      <c r="B213" s="204" t="str">
        <f t="shared" si="3"/>
        <v>NEW ZEALAND</v>
      </c>
      <c r="C213" s="204">
        <v>4</v>
      </c>
      <c r="E213" s="206">
        <v>3</v>
      </c>
      <c r="F213" s="207" t="s">
        <v>617</v>
      </c>
      <c r="G213" s="206">
        <v>1</v>
      </c>
      <c r="H213" s="206">
        <v>0</v>
      </c>
      <c r="I213" s="206">
        <v>0</v>
      </c>
      <c r="J213" s="206">
        <v>0</v>
      </c>
      <c r="K213" s="206">
        <v>0</v>
      </c>
      <c r="L213" s="206">
        <v>0</v>
      </c>
      <c r="M213" s="206">
        <v>0</v>
      </c>
      <c r="N213" s="206">
        <v>0</v>
      </c>
      <c r="O213" s="206">
        <v>0</v>
      </c>
      <c r="P213" s="206">
        <v>0</v>
      </c>
      <c r="Q213" s="206">
        <v>0</v>
      </c>
      <c r="R213" s="206">
        <v>0</v>
      </c>
      <c r="S213" s="206">
        <v>0</v>
      </c>
      <c r="T213" s="206">
        <v>0</v>
      </c>
      <c r="U213" s="206">
        <v>0</v>
      </c>
      <c r="V213" s="206">
        <v>0</v>
      </c>
      <c r="W213" s="206">
        <v>0</v>
      </c>
      <c r="X213" s="206">
        <v>0</v>
      </c>
      <c r="Y213" s="206">
        <v>0</v>
      </c>
      <c r="Z213" s="206">
        <v>0</v>
      </c>
      <c r="AA213" s="206">
        <v>0</v>
      </c>
      <c r="AB213" s="206">
        <v>0</v>
      </c>
      <c r="AC213" s="206">
        <v>0</v>
      </c>
      <c r="AD213" s="206">
        <v>0</v>
      </c>
      <c r="AE213" s="206">
        <v>0</v>
      </c>
      <c r="AF213" s="206">
        <v>0</v>
      </c>
      <c r="AG213" s="206">
        <v>0</v>
      </c>
      <c r="AH213" s="206">
        <v>0</v>
      </c>
      <c r="AI213" s="206">
        <v>0</v>
      </c>
      <c r="AJ213" s="206">
        <v>0</v>
      </c>
      <c r="AK213" s="206">
        <v>0</v>
      </c>
      <c r="AL213" s="206">
        <v>0</v>
      </c>
      <c r="AM213" s="206">
        <v>1</v>
      </c>
      <c r="AN213" s="206">
        <v>0</v>
      </c>
      <c r="AO213" s="206">
        <v>0</v>
      </c>
      <c r="AP213" s="206">
        <v>0</v>
      </c>
      <c r="AQ213" s="206">
        <v>0</v>
      </c>
      <c r="AR213" s="206">
        <v>0</v>
      </c>
      <c r="AS213" s="206">
        <v>0</v>
      </c>
      <c r="AT213" s="206">
        <v>0</v>
      </c>
      <c r="AU213" s="206">
        <v>0</v>
      </c>
    </row>
    <row r="214" spans="1:47" x14ac:dyDescent="0.3">
      <c r="A214" s="204">
        <f t="shared" si="3"/>
        <v>4</v>
      </c>
      <c r="B214" s="204" t="str">
        <f t="shared" si="3"/>
        <v>CANADA</v>
      </c>
      <c r="C214" s="204">
        <v>4</v>
      </c>
      <c r="D214" s="204" t="s">
        <v>470</v>
      </c>
      <c r="E214" s="206">
        <v>3</v>
      </c>
      <c r="F214" s="207" t="s">
        <v>837</v>
      </c>
      <c r="G214" s="206">
        <v>1</v>
      </c>
      <c r="H214" s="206">
        <v>0</v>
      </c>
      <c r="I214" s="206">
        <v>0</v>
      </c>
      <c r="J214" s="206">
        <v>0</v>
      </c>
      <c r="K214" s="206">
        <v>0</v>
      </c>
      <c r="L214" s="206">
        <v>0</v>
      </c>
      <c r="M214" s="206">
        <v>0</v>
      </c>
      <c r="N214" s="206">
        <v>0</v>
      </c>
      <c r="O214" s="206">
        <v>0</v>
      </c>
      <c r="P214" s="206">
        <v>0</v>
      </c>
      <c r="Q214" s="206">
        <v>0</v>
      </c>
      <c r="R214" s="206">
        <v>0</v>
      </c>
      <c r="S214" s="206">
        <v>0</v>
      </c>
      <c r="T214" s="206">
        <v>0</v>
      </c>
      <c r="U214" s="206">
        <v>0</v>
      </c>
      <c r="V214" s="206">
        <v>0</v>
      </c>
      <c r="W214" s="206">
        <v>0</v>
      </c>
      <c r="X214" s="206">
        <v>0</v>
      </c>
      <c r="Y214" s="206">
        <v>0</v>
      </c>
      <c r="Z214" s="206">
        <v>0</v>
      </c>
      <c r="AA214" s="206">
        <v>0</v>
      </c>
      <c r="AB214" s="206">
        <v>0</v>
      </c>
      <c r="AC214" s="206">
        <v>0</v>
      </c>
      <c r="AD214" s="206">
        <v>0</v>
      </c>
      <c r="AE214" s="206">
        <v>0</v>
      </c>
      <c r="AF214" s="206">
        <v>0</v>
      </c>
      <c r="AG214" s="206">
        <v>0</v>
      </c>
      <c r="AH214" s="206">
        <v>1</v>
      </c>
      <c r="AI214" s="206">
        <v>0</v>
      </c>
      <c r="AJ214" s="206">
        <v>0</v>
      </c>
      <c r="AK214" s="206">
        <v>0</v>
      </c>
      <c r="AL214" s="206">
        <v>0</v>
      </c>
      <c r="AM214" s="206">
        <v>0</v>
      </c>
      <c r="AN214" s="206">
        <v>0</v>
      </c>
      <c r="AO214" s="206">
        <v>0</v>
      </c>
      <c r="AP214" s="206">
        <v>0</v>
      </c>
      <c r="AQ214" s="206">
        <v>0</v>
      </c>
      <c r="AR214" s="206">
        <v>0</v>
      </c>
      <c r="AS214" s="206">
        <v>0</v>
      </c>
      <c r="AT214" s="206">
        <v>0</v>
      </c>
      <c r="AU214" s="206">
        <v>0</v>
      </c>
    </row>
    <row r="215" spans="1:47" x14ac:dyDescent="0.3">
      <c r="A215" s="204">
        <f t="shared" si="3"/>
        <v>4</v>
      </c>
      <c r="B215" s="204" t="str">
        <f t="shared" si="3"/>
        <v>NICARAGUA</v>
      </c>
      <c r="C215" s="204">
        <v>4</v>
      </c>
      <c r="E215" s="206">
        <v>3</v>
      </c>
      <c r="F215" s="207" t="s">
        <v>512</v>
      </c>
      <c r="G215" s="206">
        <v>35</v>
      </c>
      <c r="H215" s="206">
        <v>0</v>
      </c>
      <c r="I215" s="206">
        <v>0</v>
      </c>
      <c r="J215" s="206">
        <v>1</v>
      </c>
      <c r="K215" s="206">
        <v>0</v>
      </c>
      <c r="L215" s="206">
        <v>0</v>
      </c>
      <c r="M215" s="206">
        <v>1</v>
      </c>
      <c r="N215" s="206">
        <v>0</v>
      </c>
      <c r="O215" s="206">
        <v>0</v>
      </c>
      <c r="P215" s="206">
        <v>0</v>
      </c>
      <c r="Q215" s="206">
        <v>0</v>
      </c>
      <c r="R215" s="206">
        <v>1</v>
      </c>
      <c r="S215" s="206">
        <v>0</v>
      </c>
      <c r="T215" s="206">
        <v>2</v>
      </c>
      <c r="U215" s="206">
        <v>0</v>
      </c>
      <c r="V215" s="206">
        <v>0</v>
      </c>
      <c r="W215" s="206">
        <v>0</v>
      </c>
      <c r="X215" s="206">
        <v>21</v>
      </c>
      <c r="Y215" s="206">
        <v>1</v>
      </c>
      <c r="Z215" s="206">
        <v>0</v>
      </c>
      <c r="AA215" s="206">
        <v>0</v>
      </c>
      <c r="AB215" s="206">
        <v>0</v>
      </c>
      <c r="AC215" s="206">
        <v>0</v>
      </c>
      <c r="AD215" s="206">
        <v>0</v>
      </c>
      <c r="AE215" s="206">
        <v>0</v>
      </c>
      <c r="AF215" s="206">
        <v>0</v>
      </c>
      <c r="AG215" s="206">
        <v>0</v>
      </c>
      <c r="AH215" s="206">
        <v>2</v>
      </c>
      <c r="AI215" s="206">
        <v>0</v>
      </c>
      <c r="AJ215" s="206">
        <v>0</v>
      </c>
      <c r="AK215" s="206">
        <v>0</v>
      </c>
      <c r="AL215" s="206">
        <v>2</v>
      </c>
      <c r="AM215" s="206">
        <v>2</v>
      </c>
      <c r="AN215" s="206">
        <v>0</v>
      </c>
      <c r="AO215" s="206">
        <v>1</v>
      </c>
      <c r="AP215" s="206">
        <v>0</v>
      </c>
      <c r="AQ215" s="206">
        <v>0</v>
      </c>
      <c r="AR215" s="206">
        <v>1</v>
      </c>
      <c r="AS215" s="206">
        <v>0</v>
      </c>
      <c r="AT215" s="206">
        <v>0</v>
      </c>
      <c r="AU215" s="206">
        <v>0</v>
      </c>
    </row>
    <row r="216" spans="1:47" x14ac:dyDescent="0.3">
      <c r="A216" s="204">
        <f t="shared" si="3"/>
        <v>4</v>
      </c>
      <c r="B216" s="204" t="str">
        <f t="shared" si="3"/>
        <v>NIGER</v>
      </c>
      <c r="C216" s="204">
        <v>4</v>
      </c>
      <c r="E216" s="206">
        <v>3</v>
      </c>
      <c r="F216" s="207" t="s">
        <v>558</v>
      </c>
      <c r="G216" s="206">
        <v>0</v>
      </c>
      <c r="H216" s="206">
        <v>0</v>
      </c>
      <c r="I216" s="206">
        <v>0</v>
      </c>
      <c r="J216" s="206">
        <v>0</v>
      </c>
      <c r="K216" s="206">
        <v>0</v>
      </c>
      <c r="L216" s="206">
        <v>0</v>
      </c>
      <c r="M216" s="206">
        <v>0</v>
      </c>
      <c r="N216" s="206">
        <v>0</v>
      </c>
      <c r="O216" s="206">
        <v>0</v>
      </c>
      <c r="P216" s="206">
        <v>0</v>
      </c>
      <c r="Q216" s="206">
        <v>0</v>
      </c>
      <c r="R216" s="206">
        <v>0</v>
      </c>
      <c r="S216" s="206">
        <v>0</v>
      </c>
      <c r="T216" s="206">
        <v>0</v>
      </c>
      <c r="U216" s="206">
        <v>0</v>
      </c>
      <c r="V216" s="206">
        <v>0</v>
      </c>
      <c r="W216" s="206">
        <v>0</v>
      </c>
      <c r="X216" s="206">
        <v>0</v>
      </c>
      <c r="Y216" s="206">
        <v>0</v>
      </c>
      <c r="Z216" s="206">
        <v>0</v>
      </c>
      <c r="AA216" s="206">
        <v>0</v>
      </c>
      <c r="AB216" s="206">
        <v>0</v>
      </c>
      <c r="AC216" s="206">
        <v>0</v>
      </c>
      <c r="AD216" s="206">
        <v>0</v>
      </c>
      <c r="AE216" s="206">
        <v>0</v>
      </c>
      <c r="AF216" s="206">
        <v>0</v>
      </c>
      <c r="AG216" s="206">
        <v>0</v>
      </c>
      <c r="AH216" s="206">
        <v>0</v>
      </c>
      <c r="AI216" s="206">
        <v>0</v>
      </c>
      <c r="AJ216" s="206">
        <v>0</v>
      </c>
      <c r="AK216" s="206">
        <v>0</v>
      </c>
      <c r="AL216" s="206">
        <v>0</v>
      </c>
      <c r="AM216" s="206">
        <v>0</v>
      </c>
      <c r="AN216" s="206">
        <v>0</v>
      </c>
      <c r="AO216" s="206">
        <v>0</v>
      </c>
      <c r="AP216" s="206">
        <v>0</v>
      </c>
      <c r="AQ216" s="206">
        <v>0</v>
      </c>
      <c r="AR216" s="206">
        <v>0</v>
      </c>
      <c r="AS216" s="206">
        <v>0</v>
      </c>
      <c r="AT216" s="206">
        <v>0</v>
      </c>
      <c r="AU216" s="206">
        <v>0</v>
      </c>
    </row>
    <row r="217" spans="1:47" x14ac:dyDescent="0.3">
      <c r="A217" s="204">
        <f t="shared" si="3"/>
        <v>4</v>
      </c>
      <c r="B217" s="204" t="str">
        <f t="shared" si="3"/>
        <v>NIGERIA</v>
      </c>
      <c r="C217" s="204">
        <v>4</v>
      </c>
      <c r="E217" s="206">
        <v>3</v>
      </c>
      <c r="F217" s="207" t="s">
        <v>513</v>
      </c>
      <c r="G217" s="206">
        <v>2</v>
      </c>
      <c r="H217" s="206">
        <v>0</v>
      </c>
      <c r="I217" s="206">
        <v>0</v>
      </c>
      <c r="J217" s="206">
        <v>0</v>
      </c>
      <c r="K217" s="206">
        <v>0</v>
      </c>
      <c r="L217" s="206">
        <v>0</v>
      </c>
      <c r="M217" s="206">
        <v>0</v>
      </c>
      <c r="N217" s="206">
        <v>0</v>
      </c>
      <c r="O217" s="206">
        <v>0</v>
      </c>
      <c r="P217" s="206">
        <v>0</v>
      </c>
      <c r="Q217" s="206">
        <v>0</v>
      </c>
      <c r="R217" s="206">
        <v>0</v>
      </c>
      <c r="S217" s="206">
        <v>0</v>
      </c>
      <c r="T217" s="206">
        <v>0</v>
      </c>
      <c r="U217" s="206">
        <v>0</v>
      </c>
      <c r="V217" s="206">
        <v>0</v>
      </c>
      <c r="W217" s="206">
        <v>0</v>
      </c>
      <c r="X217" s="206">
        <v>1</v>
      </c>
      <c r="Y217" s="206">
        <v>0</v>
      </c>
      <c r="Z217" s="206">
        <v>0</v>
      </c>
      <c r="AA217" s="206">
        <v>0</v>
      </c>
      <c r="AB217" s="206">
        <v>0</v>
      </c>
      <c r="AC217" s="206">
        <v>0</v>
      </c>
      <c r="AD217" s="206">
        <v>0</v>
      </c>
      <c r="AE217" s="206">
        <v>0</v>
      </c>
      <c r="AF217" s="206">
        <v>0</v>
      </c>
      <c r="AG217" s="206">
        <v>0</v>
      </c>
      <c r="AH217" s="206">
        <v>0</v>
      </c>
      <c r="AI217" s="206">
        <v>0</v>
      </c>
      <c r="AJ217" s="206">
        <v>0</v>
      </c>
      <c r="AK217" s="206">
        <v>0</v>
      </c>
      <c r="AL217" s="206">
        <v>1</v>
      </c>
      <c r="AM217" s="206">
        <v>0</v>
      </c>
      <c r="AN217" s="206">
        <v>0</v>
      </c>
      <c r="AO217" s="206">
        <v>0</v>
      </c>
      <c r="AP217" s="206">
        <v>0</v>
      </c>
      <c r="AQ217" s="206">
        <v>0</v>
      </c>
      <c r="AR217" s="206">
        <v>0</v>
      </c>
      <c r="AS217" s="206">
        <v>0</v>
      </c>
      <c r="AT217" s="206">
        <v>0</v>
      </c>
      <c r="AU217" s="206">
        <v>0</v>
      </c>
    </row>
    <row r="218" spans="1:47" x14ac:dyDescent="0.3">
      <c r="A218" s="204">
        <f t="shared" si="3"/>
        <v>4</v>
      </c>
      <c r="B218" s="204" t="str">
        <f t="shared" si="3"/>
        <v>NIUE</v>
      </c>
      <c r="C218" s="204">
        <v>4</v>
      </c>
      <c r="E218" s="206">
        <v>3</v>
      </c>
      <c r="F218" s="207" t="s">
        <v>739</v>
      </c>
      <c r="G218" s="206">
        <v>0</v>
      </c>
      <c r="H218" s="206">
        <v>0</v>
      </c>
      <c r="I218" s="206">
        <v>0</v>
      </c>
      <c r="J218" s="206">
        <v>0</v>
      </c>
      <c r="K218" s="206">
        <v>0</v>
      </c>
      <c r="L218" s="206">
        <v>0</v>
      </c>
      <c r="M218" s="206">
        <v>0</v>
      </c>
      <c r="N218" s="206">
        <v>0</v>
      </c>
      <c r="O218" s="206">
        <v>0</v>
      </c>
      <c r="P218" s="206">
        <v>0</v>
      </c>
      <c r="Q218" s="206">
        <v>0</v>
      </c>
      <c r="R218" s="206">
        <v>0</v>
      </c>
      <c r="S218" s="206">
        <v>0</v>
      </c>
      <c r="T218" s="206">
        <v>0</v>
      </c>
      <c r="U218" s="206">
        <v>0</v>
      </c>
      <c r="V218" s="206">
        <v>0</v>
      </c>
      <c r="W218" s="206">
        <v>0</v>
      </c>
      <c r="X218" s="206">
        <v>0</v>
      </c>
      <c r="Y218" s="206">
        <v>0</v>
      </c>
      <c r="Z218" s="206">
        <v>0</v>
      </c>
      <c r="AA218" s="206">
        <v>0</v>
      </c>
      <c r="AB218" s="206">
        <v>0</v>
      </c>
      <c r="AC218" s="206">
        <v>0</v>
      </c>
      <c r="AD218" s="206">
        <v>0</v>
      </c>
      <c r="AE218" s="206">
        <v>0</v>
      </c>
      <c r="AF218" s="206">
        <v>0</v>
      </c>
      <c r="AG218" s="206">
        <v>0</v>
      </c>
      <c r="AH218" s="206">
        <v>0</v>
      </c>
      <c r="AI218" s="206">
        <v>0</v>
      </c>
      <c r="AJ218" s="206">
        <v>0</v>
      </c>
      <c r="AK218" s="206">
        <v>0</v>
      </c>
      <c r="AL218" s="206">
        <v>0</v>
      </c>
      <c r="AM218" s="206">
        <v>0</v>
      </c>
      <c r="AN218" s="206">
        <v>0</v>
      </c>
      <c r="AO218" s="206">
        <v>0</v>
      </c>
      <c r="AP218" s="206">
        <v>0</v>
      </c>
      <c r="AQ218" s="206">
        <v>0</v>
      </c>
      <c r="AR218" s="206">
        <v>0</v>
      </c>
      <c r="AS218" s="206">
        <v>0</v>
      </c>
      <c r="AT218" s="206">
        <v>0</v>
      </c>
      <c r="AU218" s="206">
        <v>0</v>
      </c>
    </row>
    <row r="219" spans="1:47" x14ac:dyDescent="0.3">
      <c r="A219" s="204">
        <f t="shared" si="3"/>
        <v>4</v>
      </c>
      <c r="B219" s="204" t="str">
        <f t="shared" si="3"/>
        <v>NORFOLK ISLAND</v>
      </c>
      <c r="C219" s="204">
        <v>4</v>
      </c>
      <c r="E219" s="206">
        <v>3</v>
      </c>
      <c r="F219" s="207" t="s">
        <v>740</v>
      </c>
      <c r="G219" s="206">
        <v>0</v>
      </c>
      <c r="H219" s="206">
        <v>0</v>
      </c>
      <c r="I219" s="206">
        <v>0</v>
      </c>
      <c r="J219" s="206">
        <v>0</v>
      </c>
      <c r="K219" s="206">
        <v>0</v>
      </c>
      <c r="L219" s="206">
        <v>0</v>
      </c>
      <c r="M219" s="206">
        <v>0</v>
      </c>
      <c r="N219" s="206">
        <v>0</v>
      </c>
      <c r="O219" s="206">
        <v>0</v>
      </c>
      <c r="P219" s="206">
        <v>0</v>
      </c>
      <c r="Q219" s="206">
        <v>0</v>
      </c>
      <c r="R219" s="206">
        <v>0</v>
      </c>
      <c r="S219" s="206">
        <v>0</v>
      </c>
      <c r="T219" s="206">
        <v>0</v>
      </c>
      <c r="U219" s="206">
        <v>0</v>
      </c>
      <c r="V219" s="206">
        <v>0</v>
      </c>
      <c r="W219" s="206">
        <v>0</v>
      </c>
      <c r="X219" s="206">
        <v>0</v>
      </c>
      <c r="Y219" s="206">
        <v>0</v>
      </c>
      <c r="Z219" s="206">
        <v>0</v>
      </c>
      <c r="AA219" s="206">
        <v>0</v>
      </c>
      <c r="AB219" s="206">
        <v>0</v>
      </c>
      <c r="AC219" s="206">
        <v>0</v>
      </c>
      <c r="AD219" s="206">
        <v>0</v>
      </c>
      <c r="AE219" s="206">
        <v>0</v>
      </c>
      <c r="AF219" s="206">
        <v>0</v>
      </c>
      <c r="AG219" s="206">
        <v>0</v>
      </c>
      <c r="AH219" s="206">
        <v>0</v>
      </c>
      <c r="AI219" s="206">
        <v>0</v>
      </c>
      <c r="AJ219" s="206">
        <v>0</v>
      </c>
      <c r="AK219" s="206">
        <v>0</v>
      </c>
      <c r="AL219" s="206">
        <v>0</v>
      </c>
      <c r="AM219" s="206">
        <v>0</v>
      </c>
      <c r="AN219" s="206">
        <v>0</v>
      </c>
      <c r="AO219" s="206">
        <v>0</v>
      </c>
      <c r="AP219" s="206">
        <v>0</v>
      </c>
      <c r="AQ219" s="206">
        <v>0</v>
      </c>
      <c r="AR219" s="206">
        <v>0</v>
      </c>
      <c r="AS219" s="206">
        <v>0</v>
      </c>
      <c r="AT219" s="206">
        <v>0</v>
      </c>
      <c r="AU219" s="206">
        <v>0</v>
      </c>
    </row>
    <row r="220" spans="1:47" x14ac:dyDescent="0.3">
      <c r="A220" s="204">
        <f t="shared" si="3"/>
        <v>4</v>
      </c>
      <c r="B220" s="204" t="str">
        <f t="shared" si="3"/>
        <v>NORTH KOREA</v>
      </c>
      <c r="C220" s="204">
        <v>4</v>
      </c>
      <c r="E220" s="206">
        <v>3</v>
      </c>
      <c r="F220" s="207" t="s">
        <v>741</v>
      </c>
      <c r="G220" s="206">
        <v>0</v>
      </c>
      <c r="H220" s="206">
        <v>0</v>
      </c>
      <c r="I220" s="206">
        <v>0</v>
      </c>
      <c r="J220" s="206">
        <v>0</v>
      </c>
      <c r="K220" s="206">
        <v>0</v>
      </c>
      <c r="L220" s="206">
        <v>0</v>
      </c>
      <c r="M220" s="206">
        <v>0</v>
      </c>
      <c r="N220" s="206">
        <v>0</v>
      </c>
      <c r="O220" s="206">
        <v>0</v>
      </c>
      <c r="P220" s="206">
        <v>0</v>
      </c>
      <c r="Q220" s="206">
        <v>0</v>
      </c>
      <c r="R220" s="206">
        <v>0</v>
      </c>
      <c r="S220" s="206">
        <v>0</v>
      </c>
      <c r="T220" s="206">
        <v>0</v>
      </c>
      <c r="U220" s="206">
        <v>0</v>
      </c>
      <c r="V220" s="206">
        <v>0</v>
      </c>
      <c r="W220" s="206">
        <v>0</v>
      </c>
      <c r="X220" s="206">
        <v>0</v>
      </c>
      <c r="Y220" s="206">
        <v>0</v>
      </c>
      <c r="Z220" s="206">
        <v>0</v>
      </c>
      <c r="AA220" s="206">
        <v>0</v>
      </c>
      <c r="AB220" s="206">
        <v>0</v>
      </c>
      <c r="AC220" s="206">
        <v>0</v>
      </c>
      <c r="AD220" s="206">
        <v>0</v>
      </c>
      <c r="AE220" s="206">
        <v>0</v>
      </c>
      <c r="AF220" s="206">
        <v>0</v>
      </c>
      <c r="AG220" s="206">
        <v>0</v>
      </c>
      <c r="AH220" s="206">
        <v>0</v>
      </c>
      <c r="AI220" s="206">
        <v>0</v>
      </c>
      <c r="AJ220" s="206">
        <v>0</v>
      </c>
      <c r="AK220" s="206">
        <v>0</v>
      </c>
      <c r="AL220" s="206">
        <v>0</v>
      </c>
      <c r="AM220" s="206">
        <v>0</v>
      </c>
      <c r="AN220" s="206">
        <v>0</v>
      </c>
      <c r="AO220" s="206">
        <v>0</v>
      </c>
      <c r="AP220" s="206">
        <v>0</v>
      </c>
      <c r="AQ220" s="206">
        <v>0</v>
      </c>
      <c r="AR220" s="206">
        <v>0</v>
      </c>
      <c r="AS220" s="206">
        <v>0</v>
      </c>
      <c r="AT220" s="206">
        <v>0</v>
      </c>
      <c r="AU220" s="206">
        <v>0</v>
      </c>
    </row>
    <row r="221" spans="1:47" x14ac:dyDescent="0.3">
      <c r="A221" s="204">
        <f t="shared" si="3"/>
        <v>4</v>
      </c>
      <c r="B221" s="204" t="str">
        <f t="shared" si="3"/>
        <v>NORTHERN IRELAND</v>
      </c>
      <c r="C221" s="204">
        <v>4</v>
      </c>
      <c r="E221" s="206">
        <v>3</v>
      </c>
      <c r="F221" s="207" t="s">
        <v>742</v>
      </c>
      <c r="G221" s="206">
        <v>0</v>
      </c>
      <c r="H221" s="206">
        <v>0</v>
      </c>
      <c r="I221" s="206">
        <v>0</v>
      </c>
      <c r="J221" s="206">
        <v>0</v>
      </c>
      <c r="K221" s="206">
        <v>0</v>
      </c>
      <c r="L221" s="206">
        <v>0</v>
      </c>
      <c r="M221" s="206">
        <v>0</v>
      </c>
      <c r="N221" s="206">
        <v>0</v>
      </c>
      <c r="O221" s="206">
        <v>0</v>
      </c>
      <c r="P221" s="206">
        <v>0</v>
      </c>
      <c r="Q221" s="206">
        <v>0</v>
      </c>
      <c r="R221" s="206">
        <v>0</v>
      </c>
      <c r="S221" s="206">
        <v>0</v>
      </c>
      <c r="T221" s="206">
        <v>0</v>
      </c>
      <c r="U221" s="206">
        <v>0</v>
      </c>
      <c r="V221" s="206">
        <v>0</v>
      </c>
      <c r="W221" s="206">
        <v>0</v>
      </c>
      <c r="X221" s="206">
        <v>0</v>
      </c>
      <c r="Y221" s="206">
        <v>0</v>
      </c>
      <c r="Z221" s="206">
        <v>0</v>
      </c>
      <c r="AA221" s="206">
        <v>0</v>
      </c>
      <c r="AB221" s="206">
        <v>0</v>
      </c>
      <c r="AC221" s="206">
        <v>0</v>
      </c>
      <c r="AD221" s="206">
        <v>0</v>
      </c>
      <c r="AE221" s="206">
        <v>0</v>
      </c>
      <c r="AF221" s="206">
        <v>0</v>
      </c>
      <c r="AG221" s="206">
        <v>0</v>
      </c>
      <c r="AH221" s="206">
        <v>0</v>
      </c>
      <c r="AI221" s="206">
        <v>0</v>
      </c>
      <c r="AJ221" s="206">
        <v>0</v>
      </c>
      <c r="AK221" s="206">
        <v>0</v>
      </c>
      <c r="AL221" s="206">
        <v>0</v>
      </c>
      <c r="AM221" s="206">
        <v>0</v>
      </c>
      <c r="AN221" s="206">
        <v>0</v>
      </c>
      <c r="AO221" s="206">
        <v>0</v>
      </c>
      <c r="AP221" s="206">
        <v>0</v>
      </c>
      <c r="AQ221" s="206">
        <v>0</v>
      </c>
      <c r="AR221" s="206">
        <v>0</v>
      </c>
      <c r="AS221" s="206">
        <v>0</v>
      </c>
      <c r="AT221" s="206">
        <v>0</v>
      </c>
      <c r="AU221" s="206">
        <v>0</v>
      </c>
    </row>
    <row r="222" spans="1:47" x14ac:dyDescent="0.3">
      <c r="A222" s="204">
        <v>4</v>
      </c>
      <c r="B222" s="204" t="str">
        <f t="shared" si="3"/>
        <v>NORTHERN MARIANA ISLANDS</v>
      </c>
      <c r="E222" s="206">
        <v>3</v>
      </c>
      <c r="F222" s="207" t="s">
        <v>743</v>
      </c>
      <c r="G222" s="206">
        <v>19</v>
      </c>
      <c r="H222" s="206">
        <v>0</v>
      </c>
      <c r="I222" s="206">
        <v>0</v>
      </c>
      <c r="J222" s="206">
        <v>0</v>
      </c>
      <c r="K222" s="206">
        <v>0</v>
      </c>
      <c r="L222" s="206">
        <v>0</v>
      </c>
      <c r="M222" s="206">
        <v>1</v>
      </c>
      <c r="N222" s="206">
        <v>0</v>
      </c>
      <c r="O222" s="206">
        <v>0</v>
      </c>
      <c r="P222" s="206">
        <v>0</v>
      </c>
      <c r="Q222" s="206">
        <v>0</v>
      </c>
      <c r="R222" s="206">
        <v>0</v>
      </c>
      <c r="S222" s="206">
        <v>0</v>
      </c>
      <c r="T222" s="206">
        <v>0</v>
      </c>
      <c r="U222" s="206">
        <v>0</v>
      </c>
      <c r="V222" s="206">
        <v>0</v>
      </c>
      <c r="W222" s="206">
        <v>0</v>
      </c>
      <c r="X222" s="206">
        <v>6</v>
      </c>
      <c r="Y222" s="206">
        <v>0</v>
      </c>
      <c r="Z222" s="206">
        <v>0</v>
      </c>
      <c r="AA222" s="206">
        <v>0</v>
      </c>
      <c r="AB222" s="206">
        <v>0</v>
      </c>
      <c r="AC222" s="206">
        <v>0</v>
      </c>
      <c r="AD222" s="206">
        <v>0</v>
      </c>
      <c r="AE222" s="206">
        <v>0</v>
      </c>
      <c r="AF222" s="206">
        <v>0</v>
      </c>
      <c r="AG222" s="206">
        <v>0</v>
      </c>
      <c r="AH222" s="206">
        <v>4</v>
      </c>
      <c r="AI222" s="206">
        <v>0</v>
      </c>
      <c r="AJ222" s="206">
        <v>0</v>
      </c>
      <c r="AK222" s="206">
        <v>0</v>
      </c>
      <c r="AL222" s="206">
        <v>2</v>
      </c>
      <c r="AM222" s="206">
        <v>1</v>
      </c>
      <c r="AN222" s="206">
        <v>0</v>
      </c>
      <c r="AO222" s="206">
        <v>3</v>
      </c>
      <c r="AP222" s="206">
        <v>0</v>
      </c>
      <c r="AQ222" s="206">
        <v>0</v>
      </c>
      <c r="AR222" s="206">
        <v>2</v>
      </c>
      <c r="AS222" s="206">
        <v>0</v>
      </c>
      <c r="AT222" s="206">
        <v>0</v>
      </c>
      <c r="AU222" s="206">
        <v>0</v>
      </c>
    </row>
    <row r="223" spans="1:47" x14ac:dyDescent="0.3">
      <c r="A223" s="204">
        <f t="shared" si="3"/>
        <v>4</v>
      </c>
      <c r="B223" s="204" t="str">
        <f t="shared" si="3"/>
        <v>NORWAY</v>
      </c>
      <c r="C223" s="204">
        <v>4</v>
      </c>
      <c r="E223" s="206">
        <v>3</v>
      </c>
      <c r="F223" s="207" t="s">
        <v>606</v>
      </c>
      <c r="G223" s="206">
        <v>0</v>
      </c>
      <c r="H223" s="206">
        <v>0</v>
      </c>
      <c r="I223" s="206">
        <v>0</v>
      </c>
      <c r="J223" s="206">
        <v>0</v>
      </c>
      <c r="K223" s="206">
        <v>0</v>
      </c>
      <c r="L223" s="206">
        <v>0</v>
      </c>
      <c r="M223" s="206">
        <v>0</v>
      </c>
      <c r="N223" s="206">
        <v>0</v>
      </c>
      <c r="O223" s="206">
        <v>0</v>
      </c>
      <c r="P223" s="206">
        <v>0</v>
      </c>
      <c r="Q223" s="206">
        <v>0</v>
      </c>
      <c r="R223" s="206">
        <v>0</v>
      </c>
      <c r="S223" s="206">
        <v>0</v>
      </c>
      <c r="T223" s="206">
        <v>0</v>
      </c>
      <c r="U223" s="206">
        <v>0</v>
      </c>
      <c r="V223" s="206">
        <v>0</v>
      </c>
      <c r="W223" s="206">
        <v>0</v>
      </c>
      <c r="X223" s="206">
        <v>0</v>
      </c>
      <c r="Y223" s="206">
        <v>0</v>
      </c>
      <c r="Z223" s="206">
        <v>0</v>
      </c>
      <c r="AA223" s="206">
        <v>0</v>
      </c>
      <c r="AB223" s="206">
        <v>0</v>
      </c>
      <c r="AC223" s="206">
        <v>0</v>
      </c>
      <c r="AD223" s="206">
        <v>0</v>
      </c>
      <c r="AE223" s="206">
        <v>0</v>
      </c>
      <c r="AF223" s="206">
        <v>0</v>
      </c>
      <c r="AG223" s="206">
        <v>0</v>
      </c>
      <c r="AH223" s="206">
        <v>0</v>
      </c>
      <c r="AI223" s="206">
        <v>0</v>
      </c>
      <c r="AJ223" s="206">
        <v>0</v>
      </c>
      <c r="AK223" s="206">
        <v>0</v>
      </c>
      <c r="AL223" s="206">
        <v>0</v>
      </c>
      <c r="AM223" s="206">
        <v>0</v>
      </c>
      <c r="AN223" s="206">
        <v>0</v>
      </c>
      <c r="AO223" s="206">
        <v>0</v>
      </c>
      <c r="AP223" s="206">
        <v>0</v>
      </c>
      <c r="AQ223" s="206">
        <v>0</v>
      </c>
      <c r="AR223" s="206">
        <v>0</v>
      </c>
      <c r="AS223" s="206">
        <v>0</v>
      </c>
      <c r="AT223" s="206">
        <v>0</v>
      </c>
      <c r="AU223" s="206">
        <v>0</v>
      </c>
    </row>
    <row r="224" spans="1:47" x14ac:dyDescent="0.3">
      <c r="A224" s="204">
        <f t="shared" si="3"/>
        <v>4</v>
      </c>
      <c r="B224" s="204" t="str">
        <f t="shared" si="3"/>
        <v>OCCUPIED PALESTINIAN TERRITORY</v>
      </c>
      <c r="C224" s="204">
        <v>4</v>
      </c>
      <c r="E224" s="206">
        <v>3</v>
      </c>
      <c r="F224" s="207" t="s">
        <v>744</v>
      </c>
      <c r="G224" s="206">
        <v>0</v>
      </c>
      <c r="H224" s="206">
        <v>0</v>
      </c>
      <c r="I224" s="206">
        <v>0</v>
      </c>
      <c r="J224" s="206">
        <v>0</v>
      </c>
      <c r="K224" s="206">
        <v>0</v>
      </c>
      <c r="L224" s="206">
        <v>0</v>
      </c>
      <c r="M224" s="206">
        <v>0</v>
      </c>
      <c r="N224" s="206">
        <v>0</v>
      </c>
      <c r="O224" s="206">
        <v>0</v>
      </c>
      <c r="P224" s="206">
        <v>0</v>
      </c>
      <c r="Q224" s="206">
        <v>0</v>
      </c>
      <c r="R224" s="206">
        <v>0</v>
      </c>
      <c r="S224" s="206">
        <v>0</v>
      </c>
      <c r="T224" s="206">
        <v>0</v>
      </c>
      <c r="U224" s="206">
        <v>0</v>
      </c>
      <c r="V224" s="206">
        <v>0</v>
      </c>
      <c r="W224" s="206">
        <v>0</v>
      </c>
      <c r="X224" s="206">
        <v>0</v>
      </c>
      <c r="Y224" s="206">
        <v>0</v>
      </c>
      <c r="Z224" s="206">
        <v>0</v>
      </c>
      <c r="AA224" s="206">
        <v>0</v>
      </c>
      <c r="AB224" s="206">
        <v>0</v>
      </c>
      <c r="AC224" s="206">
        <v>0</v>
      </c>
      <c r="AD224" s="206">
        <v>0</v>
      </c>
      <c r="AE224" s="206">
        <v>0</v>
      </c>
      <c r="AF224" s="206">
        <v>0</v>
      </c>
      <c r="AG224" s="206">
        <v>0</v>
      </c>
      <c r="AH224" s="206">
        <v>0</v>
      </c>
      <c r="AI224" s="206">
        <v>0</v>
      </c>
      <c r="AJ224" s="206">
        <v>0</v>
      </c>
      <c r="AK224" s="206">
        <v>0</v>
      </c>
      <c r="AL224" s="206">
        <v>0</v>
      </c>
      <c r="AM224" s="206">
        <v>0</v>
      </c>
      <c r="AN224" s="206">
        <v>0</v>
      </c>
      <c r="AO224" s="206">
        <v>0</v>
      </c>
      <c r="AP224" s="206">
        <v>0</v>
      </c>
      <c r="AQ224" s="206">
        <v>0</v>
      </c>
      <c r="AR224" s="206">
        <v>0</v>
      </c>
      <c r="AS224" s="206">
        <v>0</v>
      </c>
      <c r="AT224" s="206">
        <v>0</v>
      </c>
      <c r="AU224" s="206">
        <v>0</v>
      </c>
    </row>
    <row r="225" spans="1:47" x14ac:dyDescent="0.3">
      <c r="A225" s="204">
        <f t="shared" si="3"/>
        <v>4</v>
      </c>
      <c r="B225" s="204" t="str">
        <f t="shared" si="3"/>
        <v>OMAN</v>
      </c>
      <c r="C225" s="204">
        <v>4</v>
      </c>
      <c r="E225" s="206">
        <v>3</v>
      </c>
      <c r="F225" s="207" t="s">
        <v>588</v>
      </c>
      <c r="G225" s="206">
        <v>0</v>
      </c>
      <c r="H225" s="206">
        <v>0</v>
      </c>
      <c r="I225" s="206">
        <v>0</v>
      </c>
      <c r="J225" s="206">
        <v>0</v>
      </c>
      <c r="K225" s="206">
        <v>0</v>
      </c>
      <c r="L225" s="206">
        <v>0</v>
      </c>
      <c r="M225" s="206">
        <v>0</v>
      </c>
      <c r="N225" s="206">
        <v>0</v>
      </c>
      <c r="O225" s="206">
        <v>0</v>
      </c>
      <c r="P225" s="206">
        <v>0</v>
      </c>
      <c r="Q225" s="206">
        <v>0</v>
      </c>
      <c r="R225" s="206">
        <v>0</v>
      </c>
      <c r="S225" s="206">
        <v>0</v>
      </c>
      <c r="T225" s="206">
        <v>0</v>
      </c>
      <c r="U225" s="206">
        <v>0</v>
      </c>
      <c r="V225" s="206">
        <v>0</v>
      </c>
      <c r="W225" s="206">
        <v>0</v>
      </c>
      <c r="X225" s="206">
        <v>0</v>
      </c>
      <c r="Y225" s="206">
        <v>0</v>
      </c>
      <c r="Z225" s="206">
        <v>0</v>
      </c>
      <c r="AA225" s="206">
        <v>0</v>
      </c>
      <c r="AB225" s="206">
        <v>0</v>
      </c>
      <c r="AC225" s="206">
        <v>0</v>
      </c>
      <c r="AD225" s="206">
        <v>0</v>
      </c>
      <c r="AE225" s="206">
        <v>0</v>
      </c>
      <c r="AF225" s="206">
        <v>0</v>
      </c>
      <c r="AG225" s="206">
        <v>0</v>
      </c>
      <c r="AH225" s="206">
        <v>0</v>
      </c>
      <c r="AI225" s="206">
        <v>0</v>
      </c>
      <c r="AJ225" s="206">
        <v>0</v>
      </c>
      <c r="AK225" s="206">
        <v>0</v>
      </c>
      <c r="AL225" s="206">
        <v>0</v>
      </c>
      <c r="AM225" s="206">
        <v>0</v>
      </c>
      <c r="AN225" s="206">
        <v>0</v>
      </c>
      <c r="AO225" s="206">
        <v>0</v>
      </c>
      <c r="AP225" s="206">
        <v>0</v>
      </c>
      <c r="AQ225" s="206">
        <v>0</v>
      </c>
      <c r="AR225" s="206">
        <v>0</v>
      </c>
      <c r="AS225" s="206">
        <v>0</v>
      </c>
      <c r="AT225" s="206">
        <v>0</v>
      </c>
      <c r="AU225" s="206">
        <v>0</v>
      </c>
    </row>
    <row r="226" spans="1:47" x14ac:dyDescent="0.3">
      <c r="A226" s="204">
        <f t="shared" si="3"/>
        <v>4</v>
      </c>
      <c r="B226" s="204" t="str">
        <f t="shared" si="3"/>
        <v>CANADA</v>
      </c>
      <c r="C226" s="204">
        <v>4</v>
      </c>
      <c r="D226" s="204" t="s">
        <v>470</v>
      </c>
      <c r="E226" s="206">
        <v>3</v>
      </c>
      <c r="F226" s="207" t="s">
        <v>313</v>
      </c>
      <c r="G226" s="206">
        <v>3</v>
      </c>
      <c r="H226" s="206">
        <v>0</v>
      </c>
      <c r="I226" s="206">
        <v>0</v>
      </c>
      <c r="J226" s="206">
        <v>0</v>
      </c>
      <c r="K226" s="206">
        <v>0</v>
      </c>
      <c r="L226" s="206">
        <v>0</v>
      </c>
      <c r="M226" s="206">
        <v>0</v>
      </c>
      <c r="N226" s="206">
        <v>0</v>
      </c>
      <c r="O226" s="206">
        <v>0</v>
      </c>
      <c r="P226" s="206">
        <v>0</v>
      </c>
      <c r="Q226" s="206">
        <v>0</v>
      </c>
      <c r="R226" s="206">
        <v>0</v>
      </c>
      <c r="S226" s="206">
        <v>0</v>
      </c>
      <c r="T226" s="206">
        <v>0</v>
      </c>
      <c r="U226" s="206">
        <v>0</v>
      </c>
      <c r="V226" s="206">
        <v>0</v>
      </c>
      <c r="W226" s="206">
        <v>0</v>
      </c>
      <c r="X226" s="206">
        <v>3</v>
      </c>
      <c r="Y226" s="206">
        <v>0</v>
      </c>
      <c r="Z226" s="206">
        <v>0</v>
      </c>
      <c r="AA226" s="206">
        <v>0</v>
      </c>
      <c r="AB226" s="206">
        <v>0</v>
      </c>
      <c r="AC226" s="206">
        <v>0</v>
      </c>
      <c r="AD226" s="206">
        <v>0</v>
      </c>
      <c r="AE226" s="206">
        <v>0</v>
      </c>
      <c r="AF226" s="206">
        <v>0</v>
      </c>
      <c r="AG226" s="206">
        <v>0</v>
      </c>
      <c r="AH226" s="206">
        <v>0</v>
      </c>
      <c r="AI226" s="206">
        <v>0</v>
      </c>
      <c r="AJ226" s="206">
        <v>0</v>
      </c>
      <c r="AK226" s="206">
        <v>0</v>
      </c>
      <c r="AL226" s="206">
        <v>0</v>
      </c>
      <c r="AM226" s="206">
        <v>0</v>
      </c>
      <c r="AN226" s="206">
        <v>0</v>
      </c>
      <c r="AO226" s="206">
        <v>0</v>
      </c>
      <c r="AP226" s="206">
        <v>0</v>
      </c>
      <c r="AQ226" s="206">
        <v>0</v>
      </c>
      <c r="AR226" s="206">
        <v>0</v>
      </c>
      <c r="AS226" s="206">
        <v>0</v>
      </c>
      <c r="AT226" s="206">
        <v>0</v>
      </c>
      <c r="AU226" s="206">
        <v>0</v>
      </c>
    </row>
    <row r="227" spans="1:47" x14ac:dyDescent="0.3">
      <c r="A227" s="204">
        <f t="shared" si="3"/>
        <v>4</v>
      </c>
      <c r="B227" s="204" t="str">
        <f t="shared" si="3"/>
        <v>PAKISTAN</v>
      </c>
      <c r="C227" s="204">
        <v>4</v>
      </c>
      <c r="E227" s="206">
        <v>3</v>
      </c>
      <c r="F227" s="207" t="s">
        <v>589</v>
      </c>
      <c r="G227" s="206">
        <v>3</v>
      </c>
      <c r="H227" s="206">
        <v>0</v>
      </c>
      <c r="I227" s="206">
        <v>0</v>
      </c>
      <c r="J227" s="206">
        <v>0</v>
      </c>
      <c r="K227" s="206">
        <v>0</v>
      </c>
      <c r="L227" s="206">
        <v>0</v>
      </c>
      <c r="M227" s="206">
        <v>0</v>
      </c>
      <c r="N227" s="206">
        <v>0</v>
      </c>
      <c r="O227" s="206">
        <v>0</v>
      </c>
      <c r="P227" s="206">
        <v>0</v>
      </c>
      <c r="Q227" s="206">
        <v>0</v>
      </c>
      <c r="R227" s="206">
        <v>0</v>
      </c>
      <c r="S227" s="206">
        <v>0</v>
      </c>
      <c r="T227" s="206">
        <v>0</v>
      </c>
      <c r="U227" s="206">
        <v>0</v>
      </c>
      <c r="V227" s="206">
        <v>0</v>
      </c>
      <c r="W227" s="206">
        <v>0</v>
      </c>
      <c r="X227" s="206">
        <v>1</v>
      </c>
      <c r="Y227" s="206">
        <v>0</v>
      </c>
      <c r="Z227" s="206">
        <v>0</v>
      </c>
      <c r="AA227" s="206">
        <v>0</v>
      </c>
      <c r="AB227" s="206">
        <v>0</v>
      </c>
      <c r="AC227" s="206">
        <v>0</v>
      </c>
      <c r="AD227" s="206">
        <v>0</v>
      </c>
      <c r="AE227" s="206">
        <v>0</v>
      </c>
      <c r="AF227" s="206">
        <v>0</v>
      </c>
      <c r="AG227" s="206">
        <v>0</v>
      </c>
      <c r="AH227" s="206">
        <v>0</v>
      </c>
      <c r="AI227" s="206">
        <v>0</v>
      </c>
      <c r="AJ227" s="206">
        <v>0</v>
      </c>
      <c r="AK227" s="206">
        <v>0</v>
      </c>
      <c r="AL227" s="206">
        <v>2</v>
      </c>
      <c r="AM227" s="206">
        <v>0</v>
      </c>
      <c r="AN227" s="206">
        <v>0</v>
      </c>
      <c r="AO227" s="206">
        <v>0</v>
      </c>
      <c r="AP227" s="206">
        <v>0</v>
      </c>
      <c r="AQ227" s="206">
        <v>0</v>
      </c>
      <c r="AR227" s="206">
        <v>0</v>
      </c>
      <c r="AS227" s="206">
        <v>0</v>
      </c>
      <c r="AT227" s="206">
        <v>0</v>
      </c>
      <c r="AU227" s="206">
        <v>0</v>
      </c>
    </row>
    <row r="228" spans="1:47" x14ac:dyDescent="0.3">
      <c r="A228" s="204">
        <f t="shared" si="3"/>
        <v>4</v>
      </c>
      <c r="B228" s="204" t="str">
        <f t="shared" si="3"/>
        <v>PALAU</v>
      </c>
      <c r="C228" s="204">
        <v>4</v>
      </c>
      <c r="E228" s="206">
        <v>3</v>
      </c>
      <c r="F228" s="207" t="s">
        <v>745</v>
      </c>
      <c r="G228" s="206">
        <v>2</v>
      </c>
      <c r="H228" s="206">
        <v>0</v>
      </c>
      <c r="I228" s="206">
        <v>0</v>
      </c>
      <c r="J228" s="206">
        <v>0</v>
      </c>
      <c r="K228" s="206">
        <v>0</v>
      </c>
      <c r="L228" s="206">
        <v>0</v>
      </c>
      <c r="M228" s="206">
        <v>1</v>
      </c>
      <c r="N228" s="206">
        <v>0</v>
      </c>
      <c r="O228" s="206">
        <v>0</v>
      </c>
      <c r="P228" s="206">
        <v>0</v>
      </c>
      <c r="Q228" s="206">
        <v>0</v>
      </c>
      <c r="R228" s="206">
        <v>0</v>
      </c>
      <c r="S228" s="206">
        <v>0</v>
      </c>
      <c r="T228" s="206">
        <v>0</v>
      </c>
      <c r="U228" s="206">
        <v>0</v>
      </c>
      <c r="V228" s="206">
        <v>0</v>
      </c>
      <c r="W228" s="206">
        <v>0</v>
      </c>
      <c r="X228" s="206">
        <v>0</v>
      </c>
      <c r="Y228" s="206">
        <v>1</v>
      </c>
      <c r="Z228" s="206">
        <v>0</v>
      </c>
      <c r="AA228" s="206">
        <v>0</v>
      </c>
      <c r="AB228" s="206">
        <v>0</v>
      </c>
      <c r="AC228" s="206">
        <v>0</v>
      </c>
      <c r="AD228" s="206">
        <v>0</v>
      </c>
      <c r="AE228" s="206">
        <v>0</v>
      </c>
      <c r="AF228" s="206">
        <v>0</v>
      </c>
      <c r="AG228" s="206">
        <v>0</v>
      </c>
      <c r="AH228" s="206">
        <v>0</v>
      </c>
      <c r="AI228" s="206">
        <v>0</v>
      </c>
      <c r="AJ228" s="206">
        <v>0</v>
      </c>
      <c r="AK228" s="206">
        <v>0</v>
      </c>
      <c r="AL228" s="206">
        <v>0</v>
      </c>
      <c r="AM228" s="206">
        <v>0</v>
      </c>
      <c r="AN228" s="206">
        <v>0</v>
      </c>
      <c r="AO228" s="206">
        <v>0</v>
      </c>
      <c r="AP228" s="206">
        <v>0</v>
      </c>
      <c r="AQ228" s="206">
        <v>0</v>
      </c>
      <c r="AR228" s="206">
        <v>0</v>
      </c>
      <c r="AS228" s="206">
        <v>0</v>
      </c>
      <c r="AT228" s="206">
        <v>0</v>
      </c>
      <c r="AU228" s="206">
        <v>0</v>
      </c>
    </row>
    <row r="229" spans="1:47" x14ac:dyDescent="0.3">
      <c r="A229" s="204">
        <f t="shared" si="3"/>
        <v>4</v>
      </c>
      <c r="B229" s="204" t="str">
        <f t="shared" si="3"/>
        <v>PANAMA</v>
      </c>
      <c r="C229" s="204">
        <v>4</v>
      </c>
      <c r="E229" s="206">
        <v>3</v>
      </c>
      <c r="F229" s="207" t="s">
        <v>526</v>
      </c>
      <c r="G229" s="206">
        <v>2</v>
      </c>
      <c r="H229" s="206">
        <v>0</v>
      </c>
      <c r="I229" s="206">
        <v>0</v>
      </c>
      <c r="J229" s="206">
        <v>0</v>
      </c>
      <c r="K229" s="206">
        <v>0</v>
      </c>
      <c r="L229" s="206">
        <v>0</v>
      </c>
      <c r="M229" s="206">
        <v>0</v>
      </c>
      <c r="N229" s="206">
        <v>0</v>
      </c>
      <c r="O229" s="206">
        <v>0</v>
      </c>
      <c r="P229" s="206">
        <v>0</v>
      </c>
      <c r="Q229" s="206">
        <v>0</v>
      </c>
      <c r="R229" s="206">
        <v>0</v>
      </c>
      <c r="S229" s="206">
        <v>0</v>
      </c>
      <c r="T229" s="206">
        <v>0</v>
      </c>
      <c r="U229" s="206">
        <v>0</v>
      </c>
      <c r="V229" s="206">
        <v>1</v>
      </c>
      <c r="W229" s="206">
        <v>0</v>
      </c>
      <c r="X229" s="206">
        <v>1</v>
      </c>
      <c r="Y229" s="206">
        <v>0</v>
      </c>
      <c r="Z229" s="206">
        <v>0</v>
      </c>
      <c r="AA229" s="206">
        <v>0</v>
      </c>
      <c r="AB229" s="206">
        <v>0</v>
      </c>
      <c r="AC229" s="206">
        <v>0</v>
      </c>
      <c r="AD229" s="206">
        <v>0</v>
      </c>
      <c r="AE229" s="206">
        <v>0</v>
      </c>
      <c r="AF229" s="206">
        <v>0</v>
      </c>
      <c r="AG229" s="206">
        <v>0</v>
      </c>
      <c r="AH229" s="206">
        <v>0</v>
      </c>
      <c r="AI229" s="206">
        <v>0</v>
      </c>
      <c r="AJ229" s="206">
        <v>0</v>
      </c>
      <c r="AK229" s="206">
        <v>0</v>
      </c>
      <c r="AL229" s="206">
        <v>0</v>
      </c>
      <c r="AM229" s="206">
        <v>0</v>
      </c>
      <c r="AN229" s="206">
        <v>0</v>
      </c>
      <c r="AO229" s="206">
        <v>0</v>
      </c>
      <c r="AP229" s="206">
        <v>0</v>
      </c>
      <c r="AQ229" s="206">
        <v>0</v>
      </c>
      <c r="AR229" s="206">
        <v>0</v>
      </c>
      <c r="AS229" s="206">
        <v>0</v>
      </c>
      <c r="AT229" s="206">
        <v>0</v>
      </c>
      <c r="AU229" s="206">
        <v>0</v>
      </c>
    </row>
    <row r="230" spans="1:47" x14ac:dyDescent="0.3">
      <c r="A230" s="204">
        <f t="shared" si="3"/>
        <v>4</v>
      </c>
      <c r="B230" s="204" t="str">
        <f t="shared" si="3"/>
        <v>PAPUA NEW GUINEA</v>
      </c>
      <c r="C230" s="204">
        <v>4</v>
      </c>
      <c r="E230" s="206">
        <v>3</v>
      </c>
      <c r="F230" s="207" t="s">
        <v>746</v>
      </c>
      <c r="G230" s="206">
        <v>0</v>
      </c>
      <c r="H230" s="206">
        <v>0</v>
      </c>
      <c r="I230" s="206">
        <v>0</v>
      </c>
      <c r="J230" s="206">
        <v>0</v>
      </c>
      <c r="K230" s="206">
        <v>0</v>
      </c>
      <c r="L230" s="206">
        <v>0</v>
      </c>
      <c r="M230" s="206">
        <v>0</v>
      </c>
      <c r="N230" s="206">
        <v>0</v>
      </c>
      <c r="O230" s="206">
        <v>0</v>
      </c>
      <c r="P230" s="206">
        <v>0</v>
      </c>
      <c r="Q230" s="206">
        <v>0</v>
      </c>
      <c r="R230" s="206">
        <v>0</v>
      </c>
      <c r="S230" s="206">
        <v>0</v>
      </c>
      <c r="T230" s="206">
        <v>0</v>
      </c>
      <c r="U230" s="206">
        <v>0</v>
      </c>
      <c r="V230" s="206">
        <v>0</v>
      </c>
      <c r="W230" s="206">
        <v>0</v>
      </c>
      <c r="X230" s="206">
        <v>0</v>
      </c>
      <c r="Y230" s="206">
        <v>0</v>
      </c>
      <c r="Z230" s="206">
        <v>0</v>
      </c>
      <c r="AA230" s="206">
        <v>0</v>
      </c>
      <c r="AB230" s="206">
        <v>0</v>
      </c>
      <c r="AC230" s="206">
        <v>0</v>
      </c>
      <c r="AD230" s="206">
        <v>0</v>
      </c>
      <c r="AE230" s="206">
        <v>0</v>
      </c>
      <c r="AF230" s="206">
        <v>0</v>
      </c>
      <c r="AG230" s="206">
        <v>0</v>
      </c>
      <c r="AH230" s="206">
        <v>0</v>
      </c>
      <c r="AI230" s="206">
        <v>0</v>
      </c>
      <c r="AJ230" s="206">
        <v>0</v>
      </c>
      <c r="AK230" s="206">
        <v>0</v>
      </c>
      <c r="AL230" s="206">
        <v>0</v>
      </c>
      <c r="AM230" s="206">
        <v>0</v>
      </c>
      <c r="AN230" s="206">
        <v>0</v>
      </c>
      <c r="AO230" s="206">
        <v>0</v>
      </c>
      <c r="AP230" s="206">
        <v>0</v>
      </c>
      <c r="AQ230" s="206">
        <v>0</v>
      </c>
      <c r="AR230" s="206">
        <v>0</v>
      </c>
      <c r="AS230" s="206">
        <v>0</v>
      </c>
      <c r="AT230" s="206">
        <v>0</v>
      </c>
      <c r="AU230" s="206">
        <v>0</v>
      </c>
    </row>
    <row r="231" spans="1:47" x14ac:dyDescent="0.3">
      <c r="A231" s="204">
        <f t="shared" si="3"/>
        <v>4</v>
      </c>
      <c r="B231" s="204" t="str">
        <f t="shared" si="3"/>
        <v>PARAGUAY</v>
      </c>
      <c r="C231" s="204">
        <v>4</v>
      </c>
      <c r="E231" s="206">
        <v>3</v>
      </c>
      <c r="F231" s="207" t="s">
        <v>527</v>
      </c>
      <c r="G231" s="206">
        <v>0</v>
      </c>
      <c r="H231" s="206">
        <v>0</v>
      </c>
      <c r="I231" s="206">
        <v>0</v>
      </c>
      <c r="J231" s="206">
        <v>0</v>
      </c>
      <c r="K231" s="206">
        <v>0</v>
      </c>
      <c r="L231" s="206">
        <v>0</v>
      </c>
      <c r="M231" s="206">
        <v>0</v>
      </c>
      <c r="N231" s="206">
        <v>0</v>
      </c>
      <c r="O231" s="206">
        <v>0</v>
      </c>
      <c r="P231" s="206">
        <v>0</v>
      </c>
      <c r="Q231" s="206">
        <v>0</v>
      </c>
      <c r="R231" s="206">
        <v>0</v>
      </c>
      <c r="S231" s="206">
        <v>0</v>
      </c>
      <c r="T231" s="206">
        <v>0</v>
      </c>
      <c r="U231" s="206">
        <v>0</v>
      </c>
      <c r="V231" s="206">
        <v>0</v>
      </c>
      <c r="W231" s="206">
        <v>0</v>
      </c>
      <c r="X231" s="206">
        <v>0</v>
      </c>
      <c r="Y231" s="206">
        <v>0</v>
      </c>
      <c r="Z231" s="206">
        <v>0</v>
      </c>
      <c r="AA231" s="206">
        <v>0</v>
      </c>
      <c r="AB231" s="206">
        <v>0</v>
      </c>
      <c r="AC231" s="206">
        <v>0</v>
      </c>
      <c r="AD231" s="206">
        <v>0</v>
      </c>
      <c r="AE231" s="206">
        <v>0</v>
      </c>
      <c r="AF231" s="206">
        <v>0</v>
      </c>
      <c r="AG231" s="206">
        <v>0</v>
      </c>
      <c r="AH231" s="206">
        <v>0</v>
      </c>
      <c r="AI231" s="206">
        <v>0</v>
      </c>
      <c r="AJ231" s="206">
        <v>0</v>
      </c>
      <c r="AK231" s="206">
        <v>0</v>
      </c>
      <c r="AL231" s="206">
        <v>0</v>
      </c>
      <c r="AM231" s="206">
        <v>0</v>
      </c>
      <c r="AN231" s="206">
        <v>0</v>
      </c>
      <c r="AO231" s="206">
        <v>0</v>
      </c>
      <c r="AP231" s="206">
        <v>0</v>
      </c>
      <c r="AQ231" s="206">
        <v>0</v>
      </c>
      <c r="AR231" s="206">
        <v>0</v>
      </c>
      <c r="AS231" s="206">
        <v>0</v>
      </c>
      <c r="AT231" s="206">
        <v>0</v>
      </c>
      <c r="AU231" s="206">
        <v>0</v>
      </c>
    </row>
    <row r="232" spans="1:47" x14ac:dyDescent="0.3">
      <c r="A232" s="204">
        <f t="shared" si="3"/>
        <v>4</v>
      </c>
      <c r="B232" s="204" t="str">
        <f t="shared" si="3"/>
        <v>PERU</v>
      </c>
      <c r="C232" s="204">
        <v>4</v>
      </c>
      <c r="E232" s="206">
        <v>3</v>
      </c>
      <c r="F232" s="207" t="s">
        <v>507</v>
      </c>
      <c r="G232" s="206">
        <v>24</v>
      </c>
      <c r="H232" s="206">
        <v>0</v>
      </c>
      <c r="I232" s="206">
        <v>0</v>
      </c>
      <c r="J232" s="206">
        <v>3</v>
      </c>
      <c r="K232" s="206">
        <v>0</v>
      </c>
      <c r="L232" s="206">
        <v>0</v>
      </c>
      <c r="M232" s="206">
        <v>4</v>
      </c>
      <c r="N232" s="206">
        <v>0</v>
      </c>
      <c r="O232" s="206">
        <v>0</v>
      </c>
      <c r="P232" s="206">
        <v>0</v>
      </c>
      <c r="Q232" s="206">
        <v>0</v>
      </c>
      <c r="R232" s="206">
        <v>0</v>
      </c>
      <c r="S232" s="206">
        <v>0</v>
      </c>
      <c r="T232" s="206">
        <v>1</v>
      </c>
      <c r="U232" s="206">
        <v>0</v>
      </c>
      <c r="V232" s="206">
        <v>0</v>
      </c>
      <c r="W232" s="206">
        <v>0</v>
      </c>
      <c r="X232" s="206">
        <v>9</v>
      </c>
      <c r="Y232" s="206">
        <v>0</v>
      </c>
      <c r="Z232" s="206">
        <v>0</v>
      </c>
      <c r="AA232" s="206">
        <v>0</v>
      </c>
      <c r="AB232" s="206">
        <v>0</v>
      </c>
      <c r="AC232" s="206">
        <v>0</v>
      </c>
      <c r="AD232" s="206">
        <v>0</v>
      </c>
      <c r="AE232" s="206">
        <v>0</v>
      </c>
      <c r="AF232" s="206">
        <v>0</v>
      </c>
      <c r="AG232" s="206">
        <v>0</v>
      </c>
      <c r="AH232" s="206">
        <v>2</v>
      </c>
      <c r="AI232" s="206">
        <v>0</v>
      </c>
      <c r="AJ232" s="206">
        <v>0</v>
      </c>
      <c r="AK232" s="206">
        <v>0</v>
      </c>
      <c r="AL232" s="206">
        <v>4</v>
      </c>
      <c r="AM232" s="206">
        <v>0</v>
      </c>
      <c r="AN232" s="206">
        <v>0</v>
      </c>
      <c r="AO232" s="206">
        <v>0</v>
      </c>
      <c r="AP232" s="206">
        <v>0</v>
      </c>
      <c r="AQ232" s="206">
        <v>0</v>
      </c>
      <c r="AR232" s="206">
        <v>0</v>
      </c>
      <c r="AS232" s="206">
        <v>0</v>
      </c>
      <c r="AT232" s="206">
        <v>1</v>
      </c>
      <c r="AU232" s="206">
        <v>0</v>
      </c>
    </row>
    <row r="233" spans="1:47" x14ac:dyDescent="0.3">
      <c r="A233" s="204">
        <f t="shared" si="3"/>
        <v>4</v>
      </c>
      <c r="B233" s="204" t="str">
        <f t="shared" si="3"/>
        <v>PHILIPPINES</v>
      </c>
      <c r="C233" s="204">
        <v>4</v>
      </c>
      <c r="E233" s="206">
        <v>3</v>
      </c>
      <c r="F233" s="207" t="s">
        <v>520</v>
      </c>
      <c r="G233" s="206">
        <v>13</v>
      </c>
      <c r="H233" s="206">
        <v>0</v>
      </c>
      <c r="I233" s="206">
        <v>0</v>
      </c>
      <c r="J233" s="206">
        <v>1</v>
      </c>
      <c r="K233" s="206">
        <v>0</v>
      </c>
      <c r="L233" s="206">
        <v>0</v>
      </c>
      <c r="M233" s="206">
        <v>3</v>
      </c>
      <c r="N233" s="206">
        <v>0</v>
      </c>
      <c r="O233" s="206">
        <v>0</v>
      </c>
      <c r="P233" s="206">
        <v>0</v>
      </c>
      <c r="Q233" s="206">
        <v>0</v>
      </c>
      <c r="R233" s="206">
        <v>0</v>
      </c>
      <c r="S233" s="206">
        <v>0</v>
      </c>
      <c r="T233" s="206">
        <v>0</v>
      </c>
      <c r="U233" s="206">
        <v>0</v>
      </c>
      <c r="V233" s="206">
        <v>0</v>
      </c>
      <c r="W233" s="206">
        <v>0</v>
      </c>
      <c r="X233" s="206">
        <v>3</v>
      </c>
      <c r="Y233" s="206">
        <v>0</v>
      </c>
      <c r="Z233" s="206">
        <v>0</v>
      </c>
      <c r="AA233" s="206">
        <v>0</v>
      </c>
      <c r="AB233" s="206">
        <v>0</v>
      </c>
      <c r="AC233" s="206">
        <v>0</v>
      </c>
      <c r="AD233" s="206">
        <v>0</v>
      </c>
      <c r="AE233" s="206">
        <v>0</v>
      </c>
      <c r="AF233" s="206">
        <v>0</v>
      </c>
      <c r="AG233" s="206">
        <v>0</v>
      </c>
      <c r="AH233" s="206">
        <v>1</v>
      </c>
      <c r="AI233" s="206">
        <v>0</v>
      </c>
      <c r="AJ233" s="206">
        <v>0</v>
      </c>
      <c r="AK233" s="206">
        <v>0</v>
      </c>
      <c r="AL233" s="206">
        <v>3</v>
      </c>
      <c r="AM233" s="206">
        <v>0</v>
      </c>
      <c r="AN233" s="206">
        <v>0</v>
      </c>
      <c r="AO233" s="206">
        <v>0</v>
      </c>
      <c r="AP233" s="206">
        <v>0</v>
      </c>
      <c r="AQ233" s="206">
        <v>0</v>
      </c>
      <c r="AR233" s="206">
        <v>1</v>
      </c>
      <c r="AS233" s="206">
        <v>0</v>
      </c>
      <c r="AT233" s="206">
        <v>1</v>
      </c>
      <c r="AU233" s="206">
        <v>0</v>
      </c>
    </row>
    <row r="234" spans="1:47" x14ac:dyDescent="0.3">
      <c r="A234" s="204">
        <f t="shared" si="3"/>
        <v>4</v>
      </c>
      <c r="B234" s="204" t="str">
        <f t="shared" si="3"/>
        <v>PITCAIRN</v>
      </c>
      <c r="C234" s="204">
        <v>4</v>
      </c>
      <c r="E234" s="206">
        <v>3</v>
      </c>
      <c r="F234" s="207" t="s">
        <v>747</v>
      </c>
      <c r="G234" s="206">
        <v>0</v>
      </c>
      <c r="H234" s="206">
        <v>0</v>
      </c>
      <c r="I234" s="206">
        <v>0</v>
      </c>
      <c r="J234" s="206">
        <v>0</v>
      </c>
      <c r="K234" s="206">
        <v>0</v>
      </c>
      <c r="L234" s="206">
        <v>0</v>
      </c>
      <c r="M234" s="206">
        <v>0</v>
      </c>
      <c r="N234" s="206">
        <v>0</v>
      </c>
      <c r="O234" s="206">
        <v>0</v>
      </c>
      <c r="P234" s="206">
        <v>0</v>
      </c>
      <c r="Q234" s="206">
        <v>0</v>
      </c>
      <c r="R234" s="206">
        <v>0</v>
      </c>
      <c r="S234" s="206">
        <v>0</v>
      </c>
      <c r="T234" s="206">
        <v>0</v>
      </c>
      <c r="U234" s="206">
        <v>0</v>
      </c>
      <c r="V234" s="206">
        <v>0</v>
      </c>
      <c r="W234" s="206">
        <v>0</v>
      </c>
      <c r="X234" s="206">
        <v>0</v>
      </c>
      <c r="Y234" s="206">
        <v>0</v>
      </c>
      <c r="Z234" s="206">
        <v>0</v>
      </c>
      <c r="AA234" s="206">
        <v>0</v>
      </c>
      <c r="AB234" s="206">
        <v>0</v>
      </c>
      <c r="AC234" s="206">
        <v>0</v>
      </c>
      <c r="AD234" s="206">
        <v>0</v>
      </c>
      <c r="AE234" s="206">
        <v>0</v>
      </c>
      <c r="AF234" s="206">
        <v>0</v>
      </c>
      <c r="AG234" s="206">
        <v>0</v>
      </c>
      <c r="AH234" s="206">
        <v>0</v>
      </c>
      <c r="AI234" s="206">
        <v>0</v>
      </c>
      <c r="AJ234" s="206">
        <v>0</v>
      </c>
      <c r="AK234" s="206">
        <v>0</v>
      </c>
      <c r="AL234" s="206">
        <v>0</v>
      </c>
      <c r="AM234" s="206">
        <v>0</v>
      </c>
      <c r="AN234" s="206">
        <v>0</v>
      </c>
      <c r="AO234" s="206">
        <v>0</v>
      </c>
      <c r="AP234" s="206">
        <v>0</v>
      </c>
      <c r="AQ234" s="206">
        <v>0</v>
      </c>
      <c r="AR234" s="206">
        <v>0</v>
      </c>
      <c r="AS234" s="206">
        <v>0</v>
      </c>
      <c r="AT234" s="206">
        <v>0</v>
      </c>
      <c r="AU234" s="206">
        <v>0</v>
      </c>
    </row>
    <row r="235" spans="1:47" x14ac:dyDescent="0.3">
      <c r="A235" s="204">
        <f t="shared" si="3"/>
        <v>4</v>
      </c>
      <c r="B235" s="204" t="str">
        <f t="shared" si="3"/>
        <v>POLAND</v>
      </c>
      <c r="C235" s="204">
        <v>4</v>
      </c>
      <c r="E235" s="206">
        <v>3</v>
      </c>
      <c r="F235" s="207" t="s">
        <v>517</v>
      </c>
      <c r="G235" s="206">
        <v>3</v>
      </c>
      <c r="H235" s="206">
        <v>0</v>
      </c>
      <c r="I235" s="206">
        <v>0</v>
      </c>
      <c r="J235" s="206">
        <v>0</v>
      </c>
      <c r="K235" s="206">
        <v>0</v>
      </c>
      <c r="L235" s="206">
        <v>0</v>
      </c>
      <c r="M235" s="206">
        <v>0</v>
      </c>
      <c r="N235" s="206">
        <v>0</v>
      </c>
      <c r="O235" s="206">
        <v>0</v>
      </c>
      <c r="P235" s="206">
        <v>0</v>
      </c>
      <c r="Q235" s="206">
        <v>0</v>
      </c>
      <c r="R235" s="206">
        <v>0</v>
      </c>
      <c r="S235" s="206">
        <v>0</v>
      </c>
      <c r="T235" s="206">
        <v>0</v>
      </c>
      <c r="U235" s="206">
        <v>1</v>
      </c>
      <c r="V235" s="206">
        <v>0</v>
      </c>
      <c r="W235" s="206">
        <v>0</v>
      </c>
      <c r="X235" s="206">
        <v>2</v>
      </c>
      <c r="Y235" s="206">
        <v>0</v>
      </c>
      <c r="Z235" s="206">
        <v>0</v>
      </c>
      <c r="AA235" s="206">
        <v>0</v>
      </c>
      <c r="AB235" s="206">
        <v>0</v>
      </c>
      <c r="AC235" s="206">
        <v>0</v>
      </c>
      <c r="AD235" s="206">
        <v>0</v>
      </c>
      <c r="AE235" s="206">
        <v>0</v>
      </c>
      <c r="AF235" s="206">
        <v>0</v>
      </c>
      <c r="AG235" s="206">
        <v>0</v>
      </c>
      <c r="AH235" s="206">
        <v>0</v>
      </c>
      <c r="AI235" s="206">
        <v>0</v>
      </c>
      <c r="AJ235" s="206">
        <v>0</v>
      </c>
      <c r="AK235" s="206">
        <v>0</v>
      </c>
      <c r="AL235" s="206">
        <v>0</v>
      </c>
      <c r="AM235" s="206">
        <v>0</v>
      </c>
      <c r="AN235" s="206">
        <v>0</v>
      </c>
      <c r="AO235" s="206">
        <v>0</v>
      </c>
      <c r="AP235" s="206">
        <v>0</v>
      </c>
      <c r="AQ235" s="206">
        <v>0</v>
      </c>
      <c r="AR235" s="206">
        <v>0</v>
      </c>
      <c r="AS235" s="206">
        <v>0</v>
      </c>
      <c r="AT235" s="206">
        <v>0</v>
      </c>
      <c r="AU235" s="206">
        <v>0</v>
      </c>
    </row>
    <row r="236" spans="1:47" x14ac:dyDescent="0.3">
      <c r="A236" s="204">
        <f t="shared" si="3"/>
        <v>4</v>
      </c>
      <c r="B236" s="204" t="str">
        <f t="shared" si="3"/>
        <v>PORTUGAL</v>
      </c>
      <c r="C236" s="204">
        <v>4</v>
      </c>
      <c r="E236" s="206">
        <v>3</v>
      </c>
      <c r="F236" s="207" t="s">
        <v>618</v>
      </c>
      <c r="G236" s="206">
        <v>0</v>
      </c>
      <c r="H236" s="206">
        <v>0</v>
      </c>
      <c r="I236" s="206">
        <v>0</v>
      </c>
      <c r="J236" s="206">
        <v>0</v>
      </c>
      <c r="K236" s="206">
        <v>0</v>
      </c>
      <c r="L236" s="206">
        <v>0</v>
      </c>
      <c r="M236" s="206">
        <v>0</v>
      </c>
      <c r="N236" s="206">
        <v>0</v>
      </c>
      <c r="O236" s="206">
        <v>0</v>
      </c>
      <c r="P236" s="206">
        <v>0</v>
      </c>
      <c r="Q236" s="206">
        <v>0</v>
      </c>
      <c r="R236" s="206">
        <v>0</v>
      </c>
      <c r="S236" s="206">
        <v>0</v>
      </c>
      <c r="T236" s="206">
        <v>0</v>
      </c>
      <c r="U236" s="206">
        <v>0</v>
      </c>
      <c r="V236" s="206">
        <v>0</v>
      </c>
      <c r="W236" s="206">
        <v>0</v>
      </c>
      <c r="X236" s="206">
        <v>0</v>
      </c>
      <c r="Y236" s="206">
        <v>0</v>
      </c>
      <c r="Z236" s="206">
        <v>0</v>
      </c>
      <c r="AA236" s="206">
        <v>0</v>
      </c>
      <c r="AB236" s="206">
        <v>0</v>
      </c>
      <c r="AC236" s="206">
        <v>0</v>
      </c>
      <c r="AD236" s="206">
        <v>0</v>
      </c>
      <c r="AE236" s="206">
        <v>0</v>
      </c>
      <c r="AF236" s="206">
        <v>0</v>
      </c>
      <c r="AG236" s="206">
        <v>0</v>
      </c>
      <c r="AH236" s="206">
        <v>0</v>
      </c>
      <c r="AI236" s="206">
        <v>0</v>
      </c>
      <c r="AJ236" s="206">
        <v>0</v>
      </c>
      <c r="AK236" s="206">
        <v>0</v>
      </c>
      <c r="AL236" s="206">
        <v>0</v>
      </c>
      <c r="AM236" s="206">
        <v>0</v>
      </c>
      <c r="AN236" s="206">
        <v>0</v>
      </c>
      <c r="AO236" s="206">
        <v>0</v>
      </c>
      <c r="AP236" s="206">
        <v>0</v>
      </c>
      <c r="AQ236" s="206">
        <v>0</v>
      </c>
      <c r="AR236" s="206">
        <v>0</v>
      </c>
      <c r="AS236" s="206">
        <v>0</v>
      </c>
      <c r="AT236" s="206">
        <v>0</v>
      </c>
      <c r="AU236" s="206">
        <v>0</v>
      </c>
    </row>
    <row r="237" spans="1:47" x14ac:dyDescent="0.3">
      <c r="A237" s="204">
        <v>4</v>
      </c>
      <c r="B237" s="204" t="str">
        <f t="shared" si="3"/>
        <v>PUERTO RICO</v>
      </c>
      <c r="E237" s="206">
        <v>3</v>
      </c>
      <c r="F237" s="207" t="s">
        <v>498</v>
      </c>
      <c r="G237" s="206">
        <v>17</v>
      </c>
      <c r="H237" s="206">
        <v>0</v>
      </c>
      <c r="I237" s="206">
        <v>0</v>
      </c>
      <c r="J237" s="206">
        <v>0</v>
      </c>
      <c r="K237" s="206">
        <v>0</v>
      </c>
      <c r="L237" s="206">
        <v>0</v>
      </c>
      <c r="M237" s="206">
        <v>0</v>
      </c>
      <c r="N237" s="206">
        <v>0</v>
      </c>
      <c r="O237" s="206">
        <v>0</v>
      </c>
      <c r="P237" s="206">
        <v>0</v>
      </c>
      <c r="Q237" s="206">
        <v>0</v>
      </c>
      <c r="R237" s="206">
        <v>0</v>
      </c>
      <c r="S237" s="206">
        <v>0</v>
      </c>
      <c r="T237" s="206">
        <v>0</v>
      </c>
      <c r="U237" s="206">
        <v>0</v>
      </c>
      <c r="V237" s="206">
        <v>0</v>
      </c>
      <c r="W237" s="206">
        <v>0</v>
      </c>
      <c r="X237" s="206">
        <v>6</v>
      </c>
      <c r="Y237" s="206">
        <v>2</v>
      </c>
      <c r="Z237" s="206">
        <v>0</v>
      </c>
      <c r="AA237" s="206">
        <v>0</v>
      </c>
      <c r="AB237" s="206">
        <v>0</v>
      </c>
      <c r="AC237" s="206">
        <v>0</v>
      </c>
      <c r="AD237" s="206">
        <v>0</v>
      </c>
      <c r="AE237" s="206">
        <v>0</v>
      </c>
      <c r="AF237" s="206">
        <v>0</v>
      </c>
      <c r="AG237" s="206">
        <v>0</v>
      </c>
      <c r="AH237" s="206">
        <v>4</v>
      </c>
      <c r="AI237" s="206">
        <v>0</v>
      </c>
      <c r="AJ237" s="206">
        <v>0</v>
      </c>
      <c r="AK237" s="206">
        <v>0</v>
      </c>
      <c r="AL237" s="206">
        <v>2</v>
      </c>
      <c r="AM237" s="206">
        <v>1</v>
      </c>
      <c r="AN237" s="206">
        <v>0</v>
      </c>
      <c r="AO237" s="206">
        <v>1</v>
      </c>
      <c r="AP237" s="206">
        <v>0</v>
      </c>
      <c r="AQ237" s="206">
        <v>0</v>
      </c>
      <c r="AR237" s="206">
        <v>0</v>
      </c>
      <c r="AS237" s="206">
        <v>0</v>
      </c>
      <c r="AT237" s="206">
        <v>0</v>
      </c>
      <c r="AU237" s="206">
        <v>1</v>
      </c>
    </row>
    <row r="238" spans="1:47" x14ac:dyDescent="0.3">
      <c r="A238" s="204">
        <f t="shared" si="3"/>
        <v>4</v>
      </c>
      <c r="B238" s="204" t="str">
        <f t="shared" si="3"/>
        <v>QATAR</v>
      </c>
      <c r="C238" s="204">
        <v>4</v>
      </c>
      <c r="E238" s="206">
        <v>3</v>
      </c>
      <c r="F238" s="207" t="s">
        <v>590</v>
      </c>
      <c r="G238" s="206">
        <v>2</v>
      </c>
      <c r="H238" s="206">
        <v>0</v>
      </c>
      <c r="I238" s="206">
        <v>0</v>
      </c>
      <c r="J238" s="206">
        <v>0</v>
      </c>
      <c r="K238" s="206">
        <v>0</v>
      </c>
      <c r="L238" s="206">
        <v>0</v>
      </c>
      <c r="M238" s="206">
        <v>0</v>
      </c>
      <c r="N238" s="206">
        <v>0</v>
      </c>
      <c r="O238" s="206">
        <v>0</v>
      </c>
      <c r="P238" s="206">
        <v>0</v>
      </c>
      <c r="Q238" s="206">
        <v>0</v>
      </c>
      <c r="R238" s="206">
        <v>0</v>
      </c>
      <c r="S238" s="206">
        <v>0</v>
      </c>
      <c r="T238" s="206">
        <v>0</v>
      </c>
      <c r="U238" s="206">
        <v>0</v>
      </c>
      <c r="V238" s="206">
        <v>0</v>
      </c>
      <c r="W238" s="206">
        <v>0</v>
      </c>
      <c r="X238" s="206">
        <v>2</v>
      </c>
      <c r="Y238" s="206">
        <v>0</v>
      </c>
      <c r="Z238" s="206">
        <v>0</v>
      </c>
      <c r="AA238" s="206">
        <v>0</v>
      </c>
      <c r="AB238" s="206">
        <v>0</v>
      </c>
      <c r="AC238" s="206">
        <v>0</v>
      </c>
      <c r="AD238" s="206">
        <v>0</v>
      </c>
      <c r="AE238" s="206">
        <v>0</v>
      </c>
      <c r="AF238" s="206">
        <v>0</v>
      </c>
      <c r="AG238" s="206">
        <v>0</v>
      </c>
      <c r="AH238" s="206">
        <v>0</v>
      </c>
      <c r="AI238" s="206">
        <v>0</v>
      </c>
      <c r="AJ238" s="206">
        <v>0</v>
      </c>
      <c r="AK238" s="206">
        <v>0</v>
      </c>
      <c r="AL238" s="206">
        <v>0</v>
      </c>
      <c r="AM238" s="206">
        <v>0</v>
      </c>
      <c r="AN238" s="206">
        <v>0</v>
      </c>
      <c r="AO238" s="206">
        <v>0</v>
      </c>
      <c r="AP238" s="206">
        <v>0</v>
      </c>
      <c r="AQ238" s="206">
        <v>0</v>
      </c>
      <c r="AR238" s="206">
        <v>0</v>
      </c>
      <c r="AS238" s="206">
        <v>0</v>
      </c>
      <c r="AT238" s="206">
        <v>0</v>
      </c>
      <c r="AU238" s="206">
        <v>0</v>
      </c>
    </row>
    <row r="239" spans="1:47" x14ac:dyDescent="0.3">
      <c r="A239" s="204">
        <f t="shared" si="3"/>
        <v>4</v>
      </c>
      <c r="B239" s="204" t="str">
        <f t="shared" si="3"/>
        <v>REPUBLIC OF KOSOVO</v>
      </c>
      <c r="C239" s="204">
        <v>4</v>
      </c>
      <c r="E239" s="206">
        <v>3</v>
      </c>
      <c r="F239" s="207" t="s">
        <v>820</v>
      </c>
      <c r="G239" s="206">
        <v>0</v>
      </c>
      <c r="H239" s="206">
        <v>0</v>
      </c>
      <c r="I239" s="206">
        <v>0</v>
      </c>
      <c r="J239" s="206">
        <v>0</v>
      </c>
      <c r="K239" s="206">
        <v>0</v>
      </c>
      <c r="L239" s="206">
        <v>0</v>
      </c>
      <c r="M239" s="206">
        <v>0</v>
      </c>
      <c r="N239" s="206">
        <v>0</v>
      </c>
      <c r="O239" s="206">
        <v>0</v>
      </c>
      <c r="P239" s="206">
        <v>0</v>
      </c>
      <c r="Q239" s="206">
        <v>0</v>
      </c>
      <c r="R239" s="206">
        <v>0</v>
      </c>
      <c r="S239" s="206">
        <v>0</v>
      </c>
      <c r="T239" s="206">
        <v>0</v>
      </c>
      <c r="U239" s="206">
        <v>0</v>
      </c>
      <c r="V239" s="206">
        <v>0</v>
      </c>
      <c r="W239" s="206">
        <v>0</v>
      </c>
      <c r="X239" s="206">
        <v>0</v>
      </c>
      <c r="Y239" s="206">
        <v>0</v>
      </c>
      <c r="Z239" s="206">
        <v>0</v>
      </c>
      <c r="AA239" s="206">
        <v>0</v>
      </c>
      <c r="AB239" s="206">
        <v>0</v>
      </c>
      <c r="AC239" s="206">
        <v>0</v>
      </c>
      <c r="AD239" s="206">
        <v>0</v>
      </c>
      <c r="AE239" s="206">
        <v>0</v>
      </c>
      <c r="AF239" s="206">
        <v>0</v>
      </c>
      <c r="AG239" s="206">
        <v>0</v>
      </c>
      <c r="AH239" s="206">
        <v>0</v>
      </c>
      <c r="AI239" s="206">
        <v>0</v>
      </c>
      <c r="AJ239" s="206">
        <v>0</v>
      </c>
      <c r="AK239" s="206">
        <v>0</v>
      </c>
      <c r="AL239" s="206">
        <v>0</v>
      </c>
      <c r="AM239" s="206">
        <v>0</v>
      </c>
      <c r="AN239" s="206">
        <v>0</v>
      </c>
      <c r="AO239" s="206">
        <v>0</v>
      </c>
      <c r="AP239" s="206">
        <v>0</v>
      </c>
      <c r="AQ239" s="206">
        <v>0</v>
      </c>
      <c r="AR239" s="206">
        <v>0</v>
      </c>
      <c r="AS239" s="206">
        <v>0</v>
      </c>
      <c r="AT239" s="206">
        <v>0</v>
      </c>
      <c r="AU239" s="206">
        <v>0</v>
      </c>
    </row>
    <row r="240" spans="1:47" x14ac:dyDescent="0.3">
      <c r="A240" s="204">
        <f t="shared" si="3"/>
        <v>4</v>
      </c>
      <c r="B240" s="204" t="str">
        <f t="shared" si="3"/>
        <v>REPUBLIC OF MOLDOVA</v>
      </c>
      <c r="C240" s="204">
        <v>4</v>
      </c>
      <c r="E240" s="206">
        <v>3</v>
      </c>
      <c r="F240" s="207" t="s">
        <v>748</v>
      </c>
      <c r="G240" s="206">
        <v>10</v>
      </c>
      <c r="H240" s="206">
        <v>0</v>
      </c>
      <c r="I240" s="206">
        <v>0</v>
      </c>
      <c r="J240" s="206">
        <v>0</v>
      </c>
      <c r="K240" s="206">
        <v>0</v>
      </c>
      <c r="L240" s="206">
        <v>0</v>
      </c>
      <c r="M240" s="206">
        <v>3</v>
      </c>
      <c r="N240" s="206">
        <v>0</v>
      </c>
      <c r="O240" s="206">
        <v>0</v>
      </c>
      <c r="P240" s="206">
        <v>0</v>
      </c>
      <c r="Q240" s="206">
        <v>0</v>
      </c>
      <c r="R240" s="206">
        <v>1</v>
      </c>
      <c r="S240" s="206">
        <v>0</v>
      </c>
      <c r="T240" s="206">
        <v>0</v>
      </c>
      <c r="U240" s="206">
        <v>0</v>
      </c>
      <c r="V240" s="206">
        <v>0</v>
      </c>
      <c r="W240" s="206">
        <v>0</v>
      </c>
      <c r="X240" s="206">
        <v>2</v>
      </c>
      <c r="Y240" s="206">
        <v>0</v>
      </c>
      <c r="Z240" s="206">
        <v>0</v>
      </c>
      <c r="AA240" s="206">
        <v>0</v>
      </c>
      <c r="AB240" s="206">
        <v>0</v>
      </c>
      <c r="AC240" s="206">
        <v>0</v>
      </c>
      <c r="AD240" s="206">
        <v>0</v>
      </c>
      <c r="AE240" s="206">
        <v>0</v>
      </c>
      <c r="AF240" s="206">
        <v>0</v>
      </c>
      <c r="AG240" s="206">
        <v>0</v>
      </c>
      <c r="AH240" s="206">
        <v>3</v>
      </c>
      <c r="AI240" s="206">
        <v>0</v>
      </c>
      <c r="AJ240" s="206">
        <v>0</v>
      </c>
      <c r="AK240" s="206">
        <v>0</v>
      </c>
      <c r="AL240" s="206">
        <v>1</v>
      </c>
      <c r="AM240" s="206">
        <v>0</v>
      </c>
      <c r="AN240" s="206">
        <v>0</v>
      </c>
      <c r="AO240" s="206">
        <v>0</v>
      </c>
      <c r="AP240" s="206">
        <v>0</v>
      </c>
      <c r="AQ240" s="206">
        <v>0</v>
      </c>
      <c r="AR240" s="206">
        <v>0</v>
      </c>
      <c r="AS240" s="206">
        <v>0</v>
      </c>
      <c r="AT240" s="206">
        <v>0</v>
      </c>
      <c r="AU240" s="206">
        <v>0</v>
      </c>
    </row>
    <row r="241" spans="1:47" x14ac:dyDescent="0.3">
      <c r="A241" s="204">
        <f t="shared" si="3"/>
        <v>4</v>
      </c>
      <c r="B241" s="204" t="str">
        <f t="shared" si="3"/>
        <v>RÉUNION ISLAND</v>
      </c>
      <c r="C241" s="204">
        <v>4</v>
      </c>
      <c r="E241" s="206">
        <v>3</v>
      </c>
      <c r="F241" s="207" t="s">
        <v>749</v>
      </c>
      <c r="G241" s="206">
        <v>0</v>
      </c>
      <c r="H241" s="206">
        <v>0</v>
      </c>
      <c r="I241" s="206">
        <v>0</v>
      </c>
      <c r="J241" s="206">
        <v>0</v>
      </c>
      <c r="K241" s="206">
        <v>0</v>
      </c>
      <c r="L241" s="206">
        <v>0</v>
      </c>
      <c r="M241" s="206">
        <v>0</v>
      </c>
      <c r="N241" s="206">
        <v>0</v>
      </c>
      <c r="O241" s="206">
        <v>0</v>
      </c>
      <c r="P241" s="206">
        <v>0</v>
      </c>
      <c r="Q241" s="206">
        <v>0</v>
      </c>
      <c r="R241" s="206">
        <v>0</v>
      </c>
      <c r="S241" s="206">
        <v>0</v>
      </c>
      <c r="T241" s="206">
        <v>0</v>
      </c>
      <c r="U241" s="206">
        <v>0</v>
      </c>
      <c r="V241" s="206">
        <v>0</v>
      </c>
      <c r="W241" s="206">
        <v>0</v>
      </c>
      <c r="X241" s="206">
        <v>0</v>
      </c>
      <c r="Y241" s="206">
        <v>0</v>
      </c>
      <c r="Z241" s="206">
        <v>0</v>
      </c>
      <c r="AA241" s="206">
        <v>0</v>
      </c>
      <c r="AB241" s="206">
        <v>0</v>
      </c>
      <c r="AC241" s="206">
        <v>0</v>
      </c>
      <c r="AD241" s="206">
        <v>0</v>
      </c>
      <c r="AE241" s="206">
        <v>0</v>
      </c>
      <c r="AF241" s="206">
        <v>0</v>
      </c>
      <c r="AG241" s="206">
        <v>0</v>
      </c>
      <c r="AH241" s="206">
        <v>0</v>
      </c>
      <c r="AI241" s="206">
        <v>0</v>
      </c>
      <c r="AJ241" s="206">
        <v>0</v>
      </c>
      <c r="AK241" s="206">
        <v>0</v>
      </c>
      <c r="AL241" s="206">
        <v>0</v>
      </c>
      <c r="AM241" s="206">
        <v>0</v>
      </c>
      <c r="AN241" s="206">
        <v>0</v>
      </c>
      <c r="AO241" s="206">
        <v>0</v>
      </c>
      <c r="AP241" s="206">
        <v>0</v>
      </c>
      <c r="AQ241" s="206">
        <v>0</v>
      </c>
      <c r="AR241" s="206">
        <v>0</v>
      </c>
      <c r="AS241" s="206">
        <v>0</v>
      </c>
      <c r="AT241" s="206">
        <v>0</v>
      </c>
      <c r="AU241" s="206">
        <v>0</v>
      </c>
    </row>
    <row r="242" spans="1:47" x14ac:dyDescent="0.3">
      <c r="A242" s="204">
        <f t="shared" si="3"/>
        <v>4</v>
      </c>
      <c r="B242" s="204" t="str">
        <f t="shared" si="3"/>
        <v>ROMANIA</v>
      </c>
      <c r="C242" s="204">
        <v>4</v>
      </c>
      <c r="E242" s="206">
        <v>3</v>
      </c>
      <c r="F242" s="207" t="s">
        <v>492</v>
      </c>
      <c r="G242" s="206">
        <v>37</v>
      </c>
      <c r="H242" s="206">
        <v>0</v>
      </c>
      <c r="I242" s="206">
        <v>0</v>
      </c>
      <c r="J242" s="206">
        <v>0</v>
      </c>
      <c r="K242" s="206">
        <v>0</v>
      </c>
      <c r="L242" s="206">
        <v>0</v>
      </c>
      <c r="M242" s="206">
        <v>0</v>
      </c>
      <c r="N242" s="206">
        <v>0</v>
      </c>
      <c r="O242" s="206">
        <v>0</v>
      </c>
      <c r="P242" s="206">
        <v>0</v>
      </c>
      <c r="Q242" s="206">
        <v>0</v>
      </c>
      <c r="R242" s="206">
        <v>0</v>
      </c>
      <c r="S242" s="206">
        <v>0</v>
      </c>
      <c r="T242" s="206">
        <v>1</v>
      </c>
      <c r="U242" s="206">
        <v>1</v>
      </c>
      <c r="V242" s="206">
        <v>0</v>
      </c>
      <c r="W242" s="206">
        <v>0</v>
      </c>
      <c r="X242" s="206">
        <v>28</v>
      </c>
      <c r="Y242" s="206">
        <v>0</v>
      </c>
      <c r="Z242" s="206">
        <v>0</v>
      </c>
      <c r="AA242" s="206">
        <v>0</v>
      </c>
      <c r="AB242" s="206">
        <v>0</v>
      </c>
      <c r="AC242" s="206">
        <v>0</v>
      </c>
      <c r="AD242" s="206">
        <v>0</v>
      </c>
      <c r="AE242" s="206">
        <v>0</v>
      </c>
      <c r="AF242" s="206">
        <v>0</v>
      </c>
      <c r="AG242" s="206">
        <v>0</v>
      </c>
      <c r="AH242" s="206">
        <v>4</v>
      </c>
      <c r="AI242" s="206">
        <v>0</v>
      </c>
      <c r="AJ242" s="206">
        <v>0</v>
      </c>
      <c r="AK242" s="206">
        <v>0</v>
      </c>
      <c r="AL242" s="206">
        <v>2</v>
      </c>
      <c r="AM242" s="206">
        <v>0</v>
      </c>
      <c r="AN242" s="206">
        <v>0</v>
      </c>
      <c r="AO242" s="206">
        <v>0</v>
      </c>
      <c r="AP242" s="206">
        <v>0</v>
      </c>
      <c r="AQ242" s="206">
        <v>0</v>
      </c>
      <c r="AR242" s="206">
        <v>0</v>
      </c>
      <c r="AS242" s="206">
        <v>0</v>
      </c>
      <c r="AT242" s="206">
        <v>0</v>
      </c>
      <c r="AU242" s="206">
        <v>1</v>
      </c>
    </row>
    <row r="243" spans="1:47" x14ac:dyDescent="0.3">
      <c r="A243" s="204">
        <f t="shared" si="3"/>
        <v>4</v>
      </c>
      <c r="B243" s="204" t="str">
        <f t="shared" si="3"/>
        <v>RUSSIA</v>
      </c>
      <c r="C243" s="204">
        <v>4</v>
      </c>
      <c r="E243" s="206">
        <v>3</v>
      </c>
      <c r="F243" s="207" t="s">
        <v>750</v>
      </c>
      <c r="G243" s="206">
        <v>91</v>
      </c>
      <c r="H243" s="206">
        <v>0</v>
      </c>
      <c r="I243" s="206">
        <v>0</v>
      </c>
      <c r="J243" s="206">
        <v>0</v>
      </c>
      <c r="K243" s="206">
        <v>0</v>
      </c>
      <c r="L243" s="206">
        <v>0</v>
      </c>
      <c r="M243" s="206">
        <v>16</v>
      </c>
      <c r="N243" s="206">
        <v>0</v>
      </c>
      <c r="O243" s="206">
        <v>1</v>
      </c>
      <c r="P243" s="206">
        <v>0</v>
      </c>
      <c r="Q243" s="206">
        <v>0</v>
      </c>
      <c r="R243" s="206">
        <v>0</v>
      </c>
      <c r="S243" s="206">
        <v>0</v>
      </c>
      <c r="T243" s="206">
        <v>0</v>
      </c>
      <c r="U243" s="206">
        <v>0</v>
      </c>
      <c r="V243" s="206">
        <v>0</v>
      </c>
      <c r="W243" s="206">
        <v>0</v>
      </c>
      <c r="X243" s="206">
        <v>37</v>
      </c>
      <c r="Y243" s="206">
        <v>0</v>
      </c>
      <c r="Z243" s="206">
        <v>0</v>
      </c>
      <c r="AA243" s="206">
        <v>0</v>
      </c>
      <c r="AB243" s="206">
        <v>0</v>
      </c>
      <c r="AC243" s="206">
        <v>0</v>
      </c>
      <c r="AD243" s="206">
        <v>0</v>
      </c>
      <c r="AE243" s="206">
        <v>0</v>
      </c>
      <c r="AF243" s="206">
        <v>0</v>
      </c>
      <c r="AG243" s="206">
        <v>0</v>
      </c>
      <c r="AH243" s="206">
        <v>12</v>
      </c>
      <c r="AI243" s="206">
        <v>0</v>
      </c>
      <c r="AJ243" s="206">
        <v>0</v>
      </c>
      <c r="AK243" s="206">
        <v>0</v>
      </c>
      <c r="AL243" s="206">
        <v>13</v>
      </c>
      <c r="AM243" s="206">
        <v>3</v>
      </c>
      <c r="AN243" s="206">
        <v>0</v>
      </c>
      <c r="AO243" s="206">
        <v>1</v>
      </c>
      <c r="AP243" s="206">
        <v>0</v>
      </c>
      <c r="AQ243" s="206">
        <v>0</v>
      </c>
      <c r="AR243" s="206">
        <v>3</v>
      </c>
      <c r="AS243" s="206">
        <v>0</v>
      </c>
      <c r="AT243" s="206">
        <v>0</v>
      </c>
      <c r="AU243" s="206">
        <v>5</v>
      </c>
    </row>
    <row r="244" spans="1:47" x14ac:dyDescent="0.3">
      <c r="A244" s="204">
        <f t="shared" si="3"/>
        <v>4</v>
      </c>
      <c r="B244" s="204" t="str">
        <f t="shared" si="3"/>
        <v>RWANDA</v>
      </c>
      <c r="C244" s="204">
        <v>4</v>
      </c>
      <c r="E244" s="206">
        <v>3</v>
      </c>
      <c r="F244" s="207" t="s">
        <v>560</v>
      </c>
      <c r="G244" s="206">
        <v>1</v>
      </c>
      <c r="H244" s="206">
        <v>0</v>
      </c>
      <c r="I244" s="206">
        <v>0</v>
      </c>
      <c r="J244" s="206">
        <v>0</v>
      </c>
      <c r="K244" s="206">
        <v>0</v>
      </c>
      <c r="L244" s="206">
        <v>0</v>
      </c>
      <c r="M244" s="206">
        <v>0</v>
      </c>
      <c r="N244" s="206">
        <v>0</v>
      </c>
      <c r="O244" s="206">
        <v>0</v>
      </c>
      <c r="P244" s="206">
        <v>0</v>
      </c>
      <c r="Q244" s="206">
        <v>0</v>
      </c>
      <c r="R244" s="206">
        <v>0</v>
      </c>
      <c r="S244" s="206">
        <v>0</v>
      </c>
      <c r="T244" s="206">
        <v>0</v>
      </c>
      <c r="U244" s="206">
        <v>0</v>
      </c>
      <c r="V244" s="206">
        <v>0</v>
      </c>
      <c r="W244" s="206">
        <v>0</v>
      </c>
      <c r="X244" s="206">
        <v>0</v>
      </c>
      <c r="Y244" s="206">
        <v>0</v>
      </c>
      <c r="Z244" s="206">
        <v>0</v>
      </c>
      <c r="AA244" s="206">
        <v>0</v>
      </c>
      <c r="AB244" s="206">
        <v>0</v>
      </c>
      <c r="AC244" s="206">
        <v>0</v>
      </c>
      <c r="AD244" s="206">
        <v>0</v>
      </c>
      <c r="AE244" s="206">
        <v>0</v>
      </c>
      <c r="AF244" s="206">
        <v>0</v>
      </c>
      <c r="AG244" s="206">
        <v>0</v>
      </c>
      <c r="AH244" s="206">
        <v>0</v>
      </c>
      <c r="AI244" s="206">
        <v>0</v>
      </c>
      <c r="AJ244" s="206">
        <v>0</v>
      </c>
      <c r="AK244" s="206">
        <v>0</v>
      </c>
      <c r="AL244" s="206">
        <v>1</v>
      </c>
      <c r="AM244" s="206">
        <v>0</v>
      </c>
      <c r="AN244" s="206">
        <v>0</v>
      </c>
      <c r="AO244" s="206">
        <v>0</v>
      </c>
      <c r="AP244" s="206">
        <v>0</v>
      </c>
      <c r="AQ244" s="206">
        <v>0</v>
      </c>
      <c r="AR244" s="206">
        <v>0</v>
      </c>
      <c r="AS244" s="206">
        <v>0</v>
      </c>
      <c r="AT244" s="206">
        <v>0</v>
      </c>
      <c r="AU244" s="206">
        <v>0</v>
      </c>
    </row>
    <row r="245" spans="1:47" x14ac:dyDescent="0.3">
      <c r="A245" s="204">
        <f t="shared" si="3"/>
        <v>4</v>
      </c>
      <c r="B245" s="204" t="str">
        <f t="shared" si="3"/>
        <v>SAMOA</v>
      </c>
      <c r="C245" s="204">
        <v>4</v>
      </c>
      <c r="E245" s="206">
        <v>3</v>
      </c>
      <c r="F245" s="207" t="s">
        <v>751</v>
      </c>
      <c r="G245" s="206">
        <v>0</v>
      </c>
      <c r="H245" s="206">
        <v>0</v>
      </c>
      <c r="I245" s="206">
        <v>0</v>
      </c>
      <c r="J245" s="206">
        <v>0</v>
      </c>
      <c r="K245" s="206">
        <v>0</v>
      </c>
      <c r="L245" s="206">
        <v>0</v>
      </c>
      <c r="M245" s="206">
        <v>0</v>
      </c>
      <c r="N245" s="206">
        <v>0</v>
      </c>
      <c r="O245" s="206">
        <v>0</v>
      </c>
      <c r="P245" s="206">
        <v>0</v>
      </c>
      <c r="Q245" s="206">
        <v>0</v>
      </c>
      <c r="R245" s="206">
        <v>0</v>
      </c>
      <c r="S245" s="206">
        <v>0</v>
      </c>
      <c r="T245" s="206">
        <v>0</v>
      </c>
      <c r="U245" s="206">
        <v>0</v>
      </c>
      <c r="V245" s="206">
        <v>0</v>
      </c>
      <c r="W245" s="206">
        <v>0</v>
      </c>
      <c r="X245" s="206">
        <v>0</v>
      </c>
      <c r="Y245" s="206">
        <v>0</v>
      </c>
      <c r="Z245" s="206">
        <v>0</v>
      </c>
      <c r="AA245" s="206">
        <v>0</v>
      </c>
      <c r="AB245" s="206">
        <v>0</v>
      </c>
      <c r="AC245" s="206">
        <v>0</v>
      </c>
      <c r="AD245" s="206">
        <v>0</v>
      </c>
      <c r="AE245" s="206">
        <v>0</v>
      </c>
      <c r="AF245" s="206">
        <v>0</v>
      </c>
      <c r="AG245" s="206">
        <v>0</v>
      </c>
      <c r="AH245" s="206">
        <v>0</v>
      </c>
      <c r="AI245" s="206">
        <v>0</v>
      </c>
      <c r="AJ245" s="206">
        <v>0</v>
      </c>
      <c r="AK245" s="206">
        <v>0</v>
      </c>
      <c r="AL245" s="206">
        <v>0</v>
      </c>
      <c r="AM245" s="206">
        <v>0</v>
      </c>
      <c r="AN245" s="206">
        <v>0</v>
      </c>
      <c r="AO245" s="206">
        <v>0</v>
      </c>
      <c r="AP245" s="206">
        <v>0</v>
      </c>
      <c r="AQ245" s="206">
        <v>0</v>
      </c>
      <c r="AR245" s="206">
        <v>0</v>
      </c>
      <c r="AS245" s="206">
        <v>0</v>
      </c>
      <c r="AT245" s="206">
        <v>0</v>
      </c>
      <c r="AU245" s="206">
        <v>0</v>
      </c>
    </row>
    <row r="246" spans="1:47" x14ac:dyDescent="0.3">
      <c r="A246" s="204">
        <f t="shared" si="3"/>
        <v>4</v>
      </c>
      <c r="B246" s="204" t="str">
        <f t="shared" si="3"/>
        <v>SAN MARINO</v>
      </c>
      <c r="C246" s="204">
        <v>4</v>
      </c>
      <c r="E246" s="206">
        <v>3</v>
      </c>
      <c r="F246" s="207" t="s">
        <v>752</v>
      </c>
      <c r="G246" s="206">
        <v>0</v>
      </c>
      <c r="H246" s="206">
        <v>0</v>
      </c>
      <c r="I246" s="206">
        <v>0</v>
      </c>
      <c r="J246" s="206">
        <v>0</v>
      </c>
      <c r="K246" s="206">
        <v>0</v>
      </c>
      <c r="L246" s="206">
        <v>0</v>
      </c>
      <c r="M246" s="206">
        <v>0</v>
      </c>
      <c r="N246" s="206">
        <v>0</v>
      </c>
      <c r="O246" s="206">
        <v>0</v>
      </c>
      <c r="P246" s="206">
        <v>0</v>
      </c>
      <c r="Q246" s="206">
        <v>0</v>
      </c>
      <c r="R246" s="206">
        <v>0</v>
      </c>
      <c r="S246" s="206">
        <v>0</v>
      </c>
      <c r="T246" s="206">
        <v>0</v>
      </c>
      <c r="U246" s="206">
        <v>0</v>
      </c>
      <c r="V246" s="206">
        <v>0</v>
      </c>
      <c r="W246" s="206">
        <v>0</v>
      </c>
      <c r="X246" s="206">
        <v>0</v>
      </c>
      <c r="Y246" s="206">
        <v>0</v>
      </c>
      <c r="Z246" s="206">
        <v>0</v>
      </c>
      <c r="AA246" s="206">
        <v>0</v>
      </c>
      <c r="AB246" s="206">
        <v>0</v>
      </c>
      <c r="AC246" s="206">
        <v>0</v>
      </c>
      <c r="AD246" s="206">
        <v>0</v>
      </c>
      <c r="AE246" s="206">
        <v>0</v>
      </c>
      <c r="AF246" s="206">
        <v>0</v>
      </c>
      <c r="AG246" s="206">
        <v>0</v>
      </c>
      <c r="AH246" s="206">
        <v>0</v>
      </c>
      <c r="AI246" s="206">
        <v>0</v>
      </c>
      <c r="AJ246" s="206">
        <v>0</v>
      </c>
      <c r="AK246" s="206">
        <v>0</v>
      </c>
      <c r="AL246" s="206">
        <v>0</v>
      </c>
      <c r="AM246" s="206">
        <v>0</v>
      </c>
      <c r="AN246" s="206">
        <v>0</v>
      </c>
      <c r="AO246" s="206">
        <v>0</v>
      </c>
      <c r="AP246" s="206">
        <v>0</v>
      </c>
      <c r="AQ246" s="206">
        <v>0</v>
      </c>
      <c r="AR246" s="206">
        <v>0</v>
      </c>
      <c r="AS246" s="206">
        <v>0</v>
      </c>
      <c r="AT246" s="206">
        <v>0</v>
      </c>
      <c r="AU246" s="206">
        <v>0</v>
      </c>
    </row>
    <row r="247" spans="1:47" x14ac:dyDescent="0.3">
      <c r="A247" s="204">
        <f t="shared" si="3"/>
        <v>4</v>
      </c>
      <c r="B247" s="204" t="str">
        <f t="shared" si="3"/>
        <v>SAO TOME AND PRINCIPE</v>
      </c>
      <c r="C247" s="204">
        <v>4</v>
      </c>
      <c r="E247" s="206">
        <v>3</v>
      </c>
      <c r="F247" s="207" t="s">
        <v>753</v>
      </c>
      <c r="G247" s="206">
        <v>0</v>
      </c>
      <c r="H247" s="206">
        <v>0</v>
      </c>
      <c r="I247" s="206">
        <v>0</v>
      </c>
      <c r="J247" s="206">
        <v>0</v>
      </c>
      <c r="K247" s="206">
        <v>0</v>
      </c>
      <c r="L247" s="206">
        <v>0</v>
      </c>
      <c r="M247" s="206">
        <v>0</v>
      </c>
      <c r="N247" s="206">
        <v>0</v>
      </c>
      <c r="O247" s="206">
        <v>0</v>
      </c>
      <c r="P247" s="206">
        <v>0</v>
      </c>
      <c r="Q247" s="206">
        <v>0</v>
      </c>
      <c r="R247" s="206">
        <v>0</v>
      </c>
      <c r="S247" s="206">
        <v>0</v>
      </c>
      <c r="T247" s="206">
        <v>0</v>
      </c>
      <c r="U247" s="206">
        <v>0</v>
      </c>
      <c r="V247" s="206">
        <v>0</v>
      </c>
      <c r="W247" s="206">
        <v>0</v>
      </c>
      <c r="X247" s="206">
        <v>0</v>
      </c>
      <c r="Y247" s="206">
        <v>0</v>
      </c>
      <c r="Z247" s="206">
        <v>0</v>
      </c>
      <c r="AA247" s="206">
        <v>0</v>
      </c>
      <c r="AB247" s="206">
        <v>0</v>
      </c>
      <c r="AC247" s="206">
        <v>0</v>
      </c>
      <c r="AD247" s="206">
        <v>0</v>
      </c>
      <c r="AE247" s="206">
        <v>0</v>
      </c>
      <c r="AF247" s="206">
        <v>0</v>
      </c>
      <c r="AG247" s="206">
        <v>0</v>
      </c>
      <c r="AH247" s="206">
        <v>0</v>
      </c>
      <c r="AI247" s="206">
        <v>0</v>
      </c>
      <c r="AJ247" s="206">
        <v>0</v>
      </c>
      <c r="AK247" s="206">
        <v>0</v>
      </c>
      <c r="AL247" s="206">
        <v>0</v>
      </c>
      <c r="AM247" s="206">
        <v>0</v>
      </c>
      <c r="AN247" s="206">
        <v>0</v>
      </c>
      <c r="AO247" s="206">
        <v>0</v>
      </c>
      <c r="AP247" s="206">
        <v>0</v>
      </c>
      <c r="AQ247" s="206">
        <v>0</v>
      </c>
      <c r="AR247" s="206">
        <v>0</v>
      </c>
      <c r="AS247" s="206">
        <v>0</v>
      </c>
      <c r="AT247" s="206">
        <v>0</v>
      </c>
      <c r="AU247" s="206">
        <v>0</v>
      </c>
    </row>
    <row r="248" spans="1:47" x14ac:dyDescent="0.3">
      <c r="A248" s="204">
        <f t="shared" si="3"/>
        <v>4</v>
      </c>
      <c r="B248" s="204" t="str">
        <f t="shared" si="3"/>
        <v>SAUDI ARABIA</v>
      </c>
      <c r="C248" s="204">
        <v>4</v>
      </c>
      <c r="E248" s="206">
        <v>3</v>
      </c>
      <c r="F248" s="207" t="s">
        <v>508</v>
      </c>
      <c r="G248" s="206">
        <v>1</v>
      </c>
      <c r="H248" s="206">
        <v>0</v>
      </c>
      <c r="I248" s="206">
        <v>0</v>
      </c>
      <c r="J248" s="206">
        <v>0</v>
      </c>
      <c r="K248" s="206">
        <v>0</v>
      </c>
      <c r="L248" s="206">
        <v>0</v>
      </c>
      <c r="M248" s="206">
        <v>1</v>
      </c>
      <c r="N248" s="206">
        <v>0</v>
      </c>
      <c r="O248" s="206">
        <v>0</v>
      </c>
      <c r="P248" s="206">
        <v>0</v>
      </c>
      <c r="Q248" s="206">
        <v>0</v>
      </c>
      <c r="R248" s="206">
        <v>0</v>
      </c>
      <c r="S248" s="206">
        <v>0</v>
      </c>
      <c r="T248" s="206">
        <v>0</v>
      </c>
      <c r="U248" s="206">
        <v>0</v>
      </c>
      <c r="V248" s="206">
        <v>0</v>
      </c>
      <c r="W248" s="206">
        <v>0</v>
      </c>
      <c r="X248" s="206">
        <v>0</v>
      </c>
      <c r="Y248" s="206">
        <v>0</v>
      </c>
      <c r="Z248" s="206">
        <v>0</v>
      </c>
      <c r="AA248" s="206">
        <v>0</v>
      </c>
      <c r="AB248" s="206">
        <v>0</v>
      </c>
      <c r="AC248" s="206">
        <v>0</v>
      </c>
      <c r="AD248" s="206">
        <v>0</v>
      </c>
      <c r="AE248" s="206">
        <v>0</v>
      </c>
      <c r="AF248" s="206">
        <v>0</v>
      </c>
      <c r="AG248" s="206">
        <v>0</v>
      </c>
      <c r="AH248" s="206">
        <v>0</v>
      </c>
      <c r="AI248" s="206">
        <v>0</v>
      </c>
      <c r="AJ248" s="206">
        <v>0</v>
      </c>
      <c r="AK248" s="206">
        <v>0</v>
      </c>
      <c r="AL248" s="206">
        <v>0</v>
      </c>
      <c r="AM248" s="206">
        <v>0</v>
      </c>
      <c r="AN248" s="206">
        <v>0</v>
      </c>
      <c r="AO248" s="206">
        <v>0</v>
      </c>
      <c r="AP248" s="206">
        <v>0</v>
      </c>
      <c r="AQ248" s="206">
        <v>0</v>
      </c>
      <c r="AR248" s="206">
        <v>0</v>
      </c>
      <c r="AS248" s="206">
        <v>0</v>
      </c>
      <c r="AT248" s="206">
        <v>0</v>
      </c>
      <c r="AU248" s="206">
        <v>0</v>
      </c>
    </row>
    <row r="249" spans="1:47" x14ac:dyDescent="0.3">
      <c r="A249" s="204">
        <f t="shared" si="3"/>
        <v>4</v>
      </c>
      <c r="B249" s="204" t="str">
        <f t="shared" si="3"/>
        <v>SCOTLAND</v>
      </c>
      <c r="C249" s="204">
        <v>4</v>
      </c>
      <c r="E249" s="206">
        <v>3</v>
      </c>
      <c r="F249" s="207" t="s">
        <v>754</v>
      </c>
      <c r="G249" s="206">
        <v>0</v>
      </c>
      <c r="H249" s="206">
        <v>0</v>
      </c>
      <c r="I249" s="206">
        <v>0</v>
      </c>
      <c r="J249" s="206">
        <v>0</v>
      </c>
      <c r="K249" s="206">
        <v>0</v>
      </c>
      <c r="L249" s="206">
        <v>0</v>
      </c>
      <c r="M249" s="206">
        <v>0</v>
      </c>
      <c r="N249" s="206">
        <v>0</v>
      </c>
      <c r="O249" s="206">
        <v>0</v>
      </c>
      <c r="P249" s="206">
        <v>0</v>
      </c>
      <c r="Q249" s="206">
        <v>0</v>
      </c>
      <c r="R249" s="206">
        <v>0</v>
      </c>
      <c r="S249" s="206">
        <v>0</v>
      </c>
      <c r="T249" s="206">
        <v>0</v>
      </c>
      <c r="U249" s="206">
        <v>0</v>
      </c>
      <c r="V249" s="206">
        <v>0</v>
      </c>
      <c r="W249" s="206">
        <v>0</v>
      </c>
      <c r="X249" s="206">
        <v>0</v>
      </c>
      <c r="Y249" s="206">
        <v>0</v>
      </c>
      <c r="Z249" s="206">
        <v>0</v>
      </c>
      <c r="AA249" s="206">
        <v>0</v>
      </c>
      <c r="AB249" s="206">
        <v>0</v>
      </c>
      <c r="AC249" s="206">
        <v>0</v>
      </c>
      <c r="AD249" s="206">
        <v>0</v>
      </c>
      <c r="AE249" s="206">
        <v>0</v>
      </c>
      <c r="AF249" s="206">
        <v>0</v>
      </c>
      <c r="AG249" s="206">
        <v>0</v>
      </c>
      <c r="AH249" s="206">
        <v>0</v>
      </c>
      <c r="AI249" s="206">
        <v>0</v>
      </c>
      <c r="AJ249" s="206">
        <v>0</v>
      </c>
      <c r="AK249" s="206">
        <v>0</v>
      </c>
      <c r="AL249" s="206">
        <v>0</v>
      </c>
      <c r="AM249" s="206">
        <v>0</v>
      </c>
      <c r="AN249" s="206">
        <v>0</v>
      </c>
      <c r="AO249" s="206">
        <v>0</v>
      </c>
      <c r="AP249" s="206">
        <v>0</v>
      </c>
      <c r="AQ249" s="206">
        <v>0</v>
      </c>
      <c r="AR249" s="206">
        <v>0</v>
      </c>
      <c r="AS249" s="206">
        <v>0</v>
      </c>
      <c r="AT249" s="206">
        <v>0</v>
      </c>
      <c r="AU249" s="206">
        <v>0</v>
      </c>
    </row>
    <row r="250" spans="1:47" x14ac:dyDescent="0.3">
      <c r="A250" s="204">
        <f t="shared" si="3"/>
        <v>4</v>
      </c>
      <c r="B250" s="204" t="str">
        <f t="shared" si="3"/>
        <v>SENEGAL</v>
      </c>
      <c r="C250" s="204">
        <v>4</v>
      </c>
      <c r="E250" s="206">
        <v>3</v>
      </c>
      <c r="F250" s="207" t="s">
        <v>565</v>
      </c>
      <c r="G250" s="206">
        <v>3</v>
      </c>
      <c r="H250" s="206">
        <v>0</v>
      </c>
      <c r="I250" s="206">
        <v>0</v>
      </c>
      <c r="J250" s="206">
        <v>0</v>
      </c>
      <c r="K250" s="206">
        <v>0</v>
      </c>
      <c r="L250" s="206">
        <v>0</v>
      </c>
      <c r="M250" s="206">
        <v>1</v>
      </c>
      <c r="N250" s="206">
        <v>0</v>
      </c>
      <c r="O250" s="206">
        <v>0</v>
      </c>
      <c r="P250" s="206">
        <v>0</v>
      </c>
      <c r="Q250" s="206">
        <v>0</v>
      </c>
      <c r="R250" s="206">
        <v>0</v>
      </c>
      <c r="S250" s="206">
        <v>0</v>
      </c>
      <c r="T250" s="206">
        <v>0</v>
      </c>
      <c r="U250" s="206">
        <v>0</v>
      </c>
      <c r="V250" s="206">
        <v>0</v>
      </c>
      <c r="W250" s="206">
        <v>0</v>
      </c>
      <c r="X250" s="206">
        <v>2</v>
      </c>
      <c r="Y250" s="206">
        <v>0</v>
      </c>
      <c r="Z250" s="206">
        <v>0</v>
      </c>
      <c r="AA250" s="206">
        <v>0</v>
      </c>
      <c r="AB250" s="206">
        <v>0</v>
      </c>
      <c r="AC250" s="206">
        <v>0</v>
      </c>
      <c r="AD250" s="206">
        <v>0</v>
      </c>
      <c r="AE250" s="206">
        <v>0</v>
      </c>
      <c r="AF250" s="206">
        <v>0</v>
      </c>
      <c r="AG250" s="206">
        <v>0</v>
      </c>
      <c r="AH250" s="206">
        <v>0</v>
      </c>
      <c r="AI250" s="206">
        <v>0</v>
      </c>
      <c r="AJ250" s="206">
        <v>0</v>
      </c>
      <c r="AK250" s="206">
        <v>0</v>
      </c>
      <c r="AL250" s="206">
        <v>0</v>
      </c>
      <c r="AM250" s="206">
        <v>0</v>
      </c>
      <c r="AN250" s="206">
        <v>0</v>
      </c>
      <c r="AO250" s="206">
        <v>0</v>
      </c>
      <c r="AP250" s="206">
        <v>0</v>
      </c>
      <c r="AQ250" s="206">
        <v>0</v>
      </c>
      <c r="AR250" s="206">
        <v>0</v>
      </c>
      <c r="AS250" s="206">
        <v>0</v>
      </c>
      <c r="AT250" s="206">
        <v>0</v>
      </c>
      <c r="AU250" s="206">
        <v>0</v>
      </c>
    </row>
    <row r="251" spans="1:47" x14ac:dyDescent="0.3">
      <c r="A251" s="204">
        <f t="shared" si="3"/>
        <v>4</v>
      </c>
      <c r="B251" s="204" t="str">
        <f t="shared" si="3"/>
        <v>SERBIA</v>
      </c>
      <c r="C251" s="204">
        <v>4</v>
      </c>
      <c r="E251" s="206">
        <v>3</v>
      </c>
      <c r="F251" s="207" t="s">
        <v>755</v>
      </c>
      <c r="G251" s="206">
        <v>13</v>
      </c>
      <c r="H251" s="206">
        <v>0</v>
      </c>
      <c r="I251" s="206">
        <v>0</v>
      </c>
      <c r="J251" s="206">
        <v>0</v>
      </c>
      <c r="K251" s="206">
        <v>0</v>
      </c>
      <c r="L251" s="206">
        <v>0</v>
      </c>
      <c r="M251" s="206">
        <v>0</v>
      </c>
      <c r="N251" s="206">
        <v>0</v>
      </c>
      <c r="O251" s="206">
        <v>0</v>
      </c>
      <c r="P251" s="206">
        <v>0</v>
      </c>
      <c r="Q251" s="206">
        <v>0</v>
      </c>
      <c r="R251" s="206">
        <v>0</v>
      </c>
      <c r="S251" s="206">
        <v>0</v>
      </c>
      <c r="T251" s="206">
        <v>0</v>
      </c>
      <c r="U251" s="206">
        <v>7</v>
      </c>
      <c r="V251" s="206">
        <v>0</v>
      </c>
      <c r="W251" s="206">
        <v>0</v>
      </c>
      <c r="X251" s="206">
        <v>0</v>
      </c>
      <c r="Y251" s="206">
        <v>0</v>
      </c>
      <c r="Z251" s="206">
        <v>0</v>
      </c>
      <c r="AA251" s="206">
        <v>0</v>
      </c>
      <c r="AB251" s="206">
        <v>0</v>
      </c>
      <c r="AC251" s="206">
        <v>0</v>
      </c>
      <c r="AD251" s="206">
        <v>0</v>
      </c>
      <c r="AE251" s="206">
        <v>0</v>
      </c>
      <c r="AF251" s="206">
        <v>0</v>
      </c>
      <c r="AG251" s="206">
        <v>0</v>
      </c>
      <c r="AH251" s="206">
        <v>0</v>
      </c>
      <c r="AI251" s="206">
        <v>0</v>
      </c>
      <c r="AJ251" s="206">
        <v>0</v>
      </c>
      <c r="AK251" s="206">
        <v>0</v>
      </c>
      <c r="AL251" s="206">
        <v>4</v>
      </c>
      <c r="AM251" s="206">
        <v>0</v>
      </c>
      <c r="AN251" s="206">
        <v>0</v>
      </c>
      <c r="AO251" s="206">
        <v>0</v>
      </c>
      <c r="AP251" s="206">
        <v>0</v>
      </c>
      <c r="AQ251" s="206">
        <v>0</v>
      </c>
      <c r="AR251" s="206">
        <v>0</v>
      </c>
      <c r="AS251" s="206">
        <v>0</v>
      </c>
      <c r="AT251" s="206">
        <v>1</v>
      </c>
      <c r="AU251" s="206">
        <v>1</v>
      </c>
    </row>
    <row r="252" spans="1:47" x14ac:dyDescent="0.3">
      <c r="A252" s="204">
        <f t="shared" si="3"/>
        <v>4</v>
      </c>
      <c r="B252" s="204" t="str">
        <f t="shared" si="3"/>
        <v>SEYCHELLES</v>
      </c>
      <c r="C252" s="204">
        <v>4</v>
      </c>
      <c r="E252" s="206">
        <v>3</v>
      </c>
      <c r="F252" s="207" t="s">
        <v>756</v>
      </c>
      <c r="G252" s="206">
        <v>0</v>
      </c>
      <c r="H252" s="206">
        <v>0</v>
      </c>
      <c r="I252" s="206">
        <v>0</v>
      </c>
      <c r="J252" s="206">
        <v>0</v>
      </c>
      <c r="K252" s="206">
        <v>0</v>
      </c>
      <c r="L252" s="206">
        <v>0</v>
      </c>
      <c r="M252" s="206">
        <v>0</v>
      </c>
      <c r="N252" s="206">
        <v>0</v>
      </c>
      <c r="O252" s="206">
        <v>0</v>
      </c>
      <c r="P252" s="206">
        <v>0</v>
      </c>
      <c r="Q252" s="206">
        <v>0</v>
      </c>
      <c r="R252" s="206">
        <v>0</v>
      </c>
      <c r="S252" s="206">
        <v>0</v>
      </c>
      <c r="T252" s="206">
        <v>0</v>
      </c>
      <c r="U252" s="206">
        <v>0</v>
      </c>
      <c r="V252" s="206">
        <v>0</v>
      </c>
      <c r="W252" s="206">
        <v>0</v>
      </c>
      <c r="X252" s="206">
        <v>0</v>
      </c>
      <c r="Y252" s="206">
        <v>0</v>
      </c>
      <c r="Z252" s="206">
        <v>0</v>
      </c>
      <c r="AA252" s="206">
        <v>0</v>
      </c>
      <c r="AB252" s="206">
        <v>0</v>
      </c>
      <c r="AC252" s="206">
        <v>0</v>
      </c>
      <c r="AD252" s="206">
        <v>0</v>
      </c>
      <c r="AE252" s="206">
        <v>0</v>
      </c>
      <c r="AF252" s="206">
        <v>0</v>
      </c>
      <c r="AG252" s="206">
        <v>0</v>
      </c>
      <c r="AH252" s="206">
        <v>0</v>
      </c>
      <c r="AI252" s="206">
        <v>0</v>
      </c>
      <c r="AJ252" s="206">
        <v>0</v>
      </c>
      <c r="AK252" s="206">
        <v>0</v>
      </c>
      <c r="AL252" s="206">
        <v>0</v>
      </c>
      <c r="AM252" s="206">
        <v>0</v>
      </c>
      <c r="AN252" s="206">
        <v>0</v>
      </c>
      <c r="AO252" s="206">
        <v>0</v>
      </c>
      <c r="AP252" s="206">
        <v>0</v>
      </c>
      <c r="AQ252" s="206">
        <v>0</v>
      </c>
      <c r="AR252" s="206">
        <v>0</v>
      </c>
      <c r="AS252" s="206">
        <v>0</v>
      </c>
      <c r="AT252" s="206">
        <v>0</v>
      </c>
      <c r="AU252" s="206">
        <v>0</v>
      </c>
    </row>
    <row r="253" spans="1:47" x14ac:dyDescent="0.3">
      <c r="A253" s="204">
        <f t="shared" si="3"/>
        <v>4</v>
      </c>
      <c r="B253" s="204" t="str">
        <f t="shared" si="3"/>
        <v>SIERRA LEONE</v>
      </c>
      <c r="C253" s="204">
        <v>4</v>
      </c>
      <c r="E253" s="206">
        <v>3</v>
      </c>
      <c r="F253" s="207" t="s">
        <v>563</v>
      </c>
      <c r="G253" s="206">
        <v>0</v>
      </c>
      <c r="H253" s="206">
        <v>0</v>
      </c>
      <c r="I253" s="206">
        <v>0</v>
      </c>
      <c r="J253" s="206">
        <v>0</v>
      </c>
      <c r="K253" s="206">
        <v>0</v>
      </c>
      <c r="L253" s="206">
        <v>0</v>
      </c>
      <c r="M253" s="206">
        <v>0</v>
      </c>
      <c r="N253" s="206">
        <v>0</v>
      </c>
      <c r="O253" s="206">
        <v>0</v>
      </c>
      <c r="P253" s="206">
        <v>0</v>
      </c>
      <c r="Q253" s="206">
        <v>0</v>
      </c>
      <c r="R253" s="206">
        <v>0</v>
      </c>
      <c r="S253" s="206">
        <v>0</v>
      </c>
      <c r="T253" s="206">
        <v>0</v>
      </c>
      <c r="U253" s="206">
        <v>0</v>
      </c>
      <c r="V253" s="206">
        <v>0</v>
      </c>
      <c r="W253" s="206">
        <v>0</v>
      </c>
      <c r="X253" s="206">
        <v>0</v>
      </c>
      <c r="Y253" s="206">
        <v>0</v>
      </c>
      <c r="Z253" s="206">
        <v>0</v>
      </c>
      <c r="AA253" s="206">
        <v>0</v>
      </c>
      <c r="AB253" s="206">
        <v>0</v>
      </c>
      <c r="AC253" s="206">
        <v>0</v>
      </c>
      <c r="AD253" s="206">
        <v>0</v>
      </c>
      <c r="AE253" s="206">
        <v>0</v>
      </c>
      <c r="AF253" s="206">
        <v>0</v>
      </c>
      <c r="AG253" s="206">
        <v>0</v>
      </c>
      <c r="AH253" s="206">
        <v>0</v>
      </c>
      <c r="AI253" s="206">
        <v>0</v>
      </c>
      <c r="AJ253" s="206">
        <v>0</v>
      </c>
      <c r="AK253" s="206">
        <v>0</v>
      </c>
      <c r="AL253" s="206">
        <v>0</v>
      </c>
      <c r="AM253" s="206">
        <v>0</v>
      </c>
      <c r="AN253" s="206">
        <v>0</v>
      </c>
      <c r="AO253" s="206">
        <v>0</v>
      </c>
      <c r="AP253" s="206">
        <v>0</v>
      </c>
      <c r="AQ253" s="206">
        <v>0</v>
      </c>
      <c r="AR253" s="206">
        <v>0</v>
      </c>
      <c r="AS253" s="206">
        <v>0</v>
      </c>
      <c r="AT253" s="206">
        <v>0</v>
      </c>
      <c r="AU253" s="206">
        <v>0</v>
      </c>
    </row>
    <row r="254" spans="1:47" x14ac:dyDescent="0.3">
      <c r="A254" s="204">
        <f t="shared" si="3"/>
        <v>4</v>
      </c>
      <c r="B254" s="204" t="str">
        <f t="shared" si="3"/>
        <v>SINGAPORE</v>
      </c>
      <c r="C254" s="204">
        <v>4</v>
      </c>
      <c r="E254" s="206">
        <v>3</v>
      </c>
      <c r="F254" s="207" t="s">
        <v>593</v>
      </c>
      <c r="G254" s="206">
        <v>4</v>
      </c>
      <c r="H254" s="206">
        <v>0</v>
      </c>
      <c r="I254" s="206">
        <v>0</v>
      </c>
      <c r="J254" s="206">
        <v>0</v>
      </c>
      <c r="K254" s="206">
        <v>0</v>
      </c>
      <c r="L254" s="206">
        <v>0</v>
      </c>
      <c r="M254" s="206">
        <v>0</v>
      </c>
      <c r="N254" s="206">
        <v>0</v>
      </c>
      <c r="O254" s="206">
        <v>0</v>
      </c>
      <c r="P254" s="206">
        <v>0</v>
      </c>
      <c r="Q254" s="206">
        <v>0</v>
      </c>
      <c r="R254" s="206">
        <v>0</v>
      </c>
      <c r="S254" s="206">
        <v>0</v>
      </c>
      <c r="T254" s="206">
        <v>0</v>
      </c>
      <c r="U254" s="206">
        <v>0</v>
      </c>
      <c r="V254" s="206">
        <v>0</v>
      </c>
      <c r="W254" s="206">
        <v>0</v>
      </c>
      <c r="X254" s="206">
        <v>4</v>
      </c>
      <c r="Y254" s="206">
        <v>0</v>
      </c>
      <c r="Z254" s="206">
        <v>0</v>
      </c>
      <c r="AA254" s="206">
        <v>0</v>
      </c>
      <c r="AB254" s="206">
        <v>0</v>
      </c>
      <c r="AC254" s="206">
        <v>0</v>
      </c>
      <c r="AD254" s="206">
        <v>0</v>
      </c>
      <c r="AE254" s="206">
        <v>0</v>
      </c>
      <c r="AF254" s="206">
        <v>0</v>
      </c>
      <c r="AG254" s="206">
        <v>0</v>
      </c>
      <c r="AH254" s="206">
        <v>0</v>
      </c>
      <c r="AI254" s="206">
        <v>0</v>
      </c>
      <c r="AJ254" s="206">
        <v>0</v>
      </c>
      <c r="AK254" s="206">
        <v>0</v>
      </c>
      <c r="AL254" s="206">
        <v>0</v>
      </c>
      <c r="AM254" s="206">
        <v>0</v>
      </c>
      <c r="AN254" s="206">
        <v>0</v>
      </c>
      <c r="AO254" s="206">
        <v>0</v>
      </c>
      <c r="AP254" s="206">
        <v>0</v>
      </c>
      <c r="AQ254" s="206">
        <v>0</v>
      </c>
      <c r="AR254" s="206">
        <v>0</v>
      </c>
      <c r="AS254" s="206">
        <v>0</v>
      </c>
      <c r="AT254" s="206">
        <v>0</v>
      </c>
      <c r="AU254" s="206">
        <v>0</v>
      </c>
    </row>
    <row r="255" spans="1:47" x14ac:dyDescent="0.3">
      <c r="A255" s="204">
        <f t="shared" si="3"/>
        <v>4</v>
      </c>
      <c r="B255" s="204" t="str">
        <f t="shared" si="3"/>
        <v>SINT MAARTEN</v>
      </c>
      <c r="C255" s="204">
        <v>4</v>
      </c>
      <c r="E255" s="206">
        <v>3</v>
      </c>
      <c r="F255" s="207" t="s">
        <v>757</v>
      </c>
      <c r="G255" s="206">
        <v>0</v>
      </c>
      <c r="H255" s="206">
        <v>0</v>
      </c>
      <c r="I255" s="206">
        <v>0</v>
      </c>
      <c r="J255" s="206">
        <v>0</v>
      </c>
      <c r="K255" s="206">
        <v>0</v>
      </c>
      <c r="L255" s="206">
        <v>0</v>
      </c>
      <c r="M255" s="206">
        <v>0</v>
      </c>
      <c r="N255" s="206">
        <v>0</v>
      </c>
      <c r="O255" s="206">
        <v>0</v>
      </c>
      <c r="P255" s="206">
        <v>0</v>
      </c>
      <c r="Q255" s="206">
        <v>0</v>
      </c>
      <c r="R255" s="206">
        <v>0</v>
      </c>
      <c r="S255" s="206">
        <v>0</v>
      </c>
      <c r="T255" s="206">
        <v>0</v>
      </c>
      <c r="U255" s="206">
        <v>0</v>
      </c>
      <c r="V255" s="206">
        <v>0</v>
      </c>
      <c r="W255" s="206">
        <v>0</v>
      </c>
      <c r="X255" s="206">
        <v>0</v>
      </c>
      <c r="Y255" s="206">
        <v>0</v>
      </c>
      <c r="Z255" s="206">
        <v>0</v>
      </c>
      <c r="AA255" s="206">
        <v>0</v>
      </c>
      <c r="AB255" s="206">
        <v>0</v>
      </c>
      <c r="AC255" s="206">
        <v>0</v>
      </c>
      <c r="AD255" s="206">
        <v>0</v>
      </c>
      <c r="AE255" s="206">
        <v>0</v>
      </c>
      <c r="AF255" s="206">
        <v>0</v>
      </c>
      <c r="AG255" s="206">
        <v>0</v>
      </c>
      <c r="AH255" s="206">
        <v>0</v>
      </c>
      <c r="AI255" s="206">
        <v>0</v>
      </c>
      <c r="AJ255" s="206">
        <v>0</v>
      </c>
      <c r="AK255" s="206">
        <v>0</v>
      </c>
      <c r="AL255" s="206">
        <v>0</v>
      </c>
      <c r="AM255" s="206">
        <v>0</v>
      </c>
      <c r="AN255" s="206">
        <v>0</v>
      </c>
      <c r="AO255" s="206">
        <v>0</v>
      </c>
      <c r="AP255" s="206">
        <v>0</v>
      </c>
      <c r="AQ255" s="206">
        <v>0</v>
      </c>
      <c r="AR255" s="206">
        <v>0</v>
      </c>
      <c r="AS255" s="206">
        <v>0</v>
      </c>
      <c r="AT255" s="206">
        <v>0</v>
      </c>
      <c r="AU255" s="206">
        <v>0</v>
      </c>
    </row>
    <row r="256" spans="1:47" x14ac:dyDescent="0.3">
      <c r="A256" s="204">
        <f t="shared" si="3"/>
        <v>4</v>
      </c>
      <c r="B256" s="204" t="str">
        <f t="shared" si="3"/>
        <v>SLOVAKIA</v>
      </c>
      <c r="C256" s="204">
        <v>4</v>
      </c>
      <c r="E256" s="206">
        <v>3</v>
      </c>
      <c r="F256" s="207" t="s">
        <v>758</v>
      </c>
      <c r="G256" s="206">
        <v>0</v>
      </c>
      <c r="H256" s="206">
        <v>0</v>
      </c>
      <c r="I256" s="206">
        <v>0</v>
      </c>
      <c r="J256" s="206">
        <v>0</v>
      </c>
      <c r="K256" s="206">
        <v>0</v>
      </c>
      <c r="L256" s="206">
        <v>0</v>
      </c>
      <c r="M256" s="206">
        <v>0</v>
      </c>
      <c r="N256" s="206">
        <v>0</v>
      </c>
      <c r="O256" s="206">
        <v>0</v>
      </c>
      <c r="P256" s="206">
        <v>0</v>
      </c>
      <c r="Q256" s="206">
        <v>0</v>
      </c>
      <c r="R256" s="206">
        <v>0</v>
      </c>
      <c r="S256" s="206">
        <v>0</v>
      </c>
      <c r="T256" s="206">
        <v>0</v>
      </c>
      <c r="U256" s="206">
        <v>0</v>
      </c>
      <c r="V256" s="206">
        <v>0</v>
      </c>
      <c r="W256" s="206">
        <v>0</v>
      </c>
      <c r="X256" s="206">
        <v>0</v>
      </c>
      <c r="Y256" s="206">
        <v>0</v>
      </c>
      <c r="Z256" s="206">
        <v>0</v>
      </c>
      <c r="AA256" s="206">
        <v>0</v>
      </c>
      <c r="AB256" s="206">
        <v>0</v>
      </c>
      <c r="AC256" s="206">
        <v>0</v>
      </c>
      <c r="AD256" s="206">
        <v>0</v>
      </c>
      <c r="AE256" s="206">
        <v>0</v>
      </c>
      <c r="AF256" s="206">
        <v>0</v>
      </c>
      <c r="AG256" s="206">
        <v>0</v>
      </c>
      <c r="AH256" s="206">
        <v>0</v>
      </c>
      <c r="AI256" s="206">
        <v>0</v>
      </c>
      <c r="AJ256" s="206">
        <v>0</v>
      </c>
      <c r="AK256" s="206">
        <v>0</v>
      </c>
      <c r="AL256" s="206">
        <v>0</v>
      </c>
      <c r="AM256" s="206">
        <v>0</v>
      </c>
      <c r="AN256" s="206">
        <v>0</v>
      </c>
      <c r="AO256" s="206">
        <v>0</v>
      </c>
      <c r="AP256" s="206">
        <v>0</v>
      </c>
      <c r="AQ256" s="206">
        <v>0</v>
      </c>
      <c r="AR256" s="206">
        <v>0</v>
      </c>
      <c r="AS256" s="206">
        <v>0</v>
      </c>
      <c r="AT256" s="206">
        <v>0</v>
      </c>
      <c r="AU256" s="206">
        <v>0</v>
      </c>
    </row>
    <row r="257" spans="1:47" x14ac:dyDescent="0.3">
      <c r="A257" s="204">
        <f t="shared" si="3"/>
        <v>4</v>
      </c>
      <c r="B257" s="204" t="str">
        <f t="shared" si="3"/>
        <v>SLOVENIA</v>
      </c>
      <c r="C257" s="204">
        <v>4</v>
      </c>
      <c r="E257" s="206">
        <v>3</v>
      </c>
      <c r="F257" s="207" t="s">
        <v>759</v>
      </c>
      <c r="G257" s="206">
        <v>0</v>
      </c>
      <c r="H257" s="206">
        <v>0</v>
      </c>
      <c r="I257" s="206">
        <v>0</v>
      </c>
      <c r="J257" s="206">
        <v>0</v>
      </c>
      <c r="K257" s="206">
        <v>0</v>
      </c>
      <c r="L257" s="206">
        <v>0</v>
      </c>
      <c r="M257" s="206">
        <v>0</v>
      </c>
      <c r="N257" s="206">
        <v>0</v>
      </c>
      <c r="O257" s="206">
        <v>0</v>
      </c>
      <c r="P257" s="206">
        <v>0</v>
      </c>
      <c r="Q257" s="206">
        <v>0</v>
      </c>
      <c r="R257" s="206">
        <v>0</v>
      </c>
      <c r="S257" s="206">
        <v>0</v>
      </c>
      <c r="T257" s="206">
        <v>0</v>
      </c>
      <c r="U257" s="206">
        <v>0</v>
      </c>
      <c r="V257" s="206">
        <v>0</v>
      </c>
      <c r="W257" s="206">
        <v>0</v>
      </c>
      <c r="X257" s="206">
        <v>0</v>
      </c>
      <c r="Y257" s="206">
        <v>0</v>
      </c>
      <c r="Z257" s="206">
        <v>0</v>
      </c>
      <c r="AA257" s="206">
        <v>0</v>
      </c>
      <c r="AB257" s="206">
        <v>0</v>
      </c>
      <c r="AC257" s="206">
        <v>0</v>
      </c>
      <c r="AD257" s="206">
        <v>0</v>
      </c>
      <c r="AE257" s="206">
        <v>0</v>
      </c>
      <c r="AF257" s="206">
        <v>0</v>
      </c>
      <c r="AG257" s="206">
        <v>0</v>
      </c>
      <c r="AH257" s="206">
        <v>0</v>
      </c>
      <c r="AI257" s="206">
        <v>0</v>
      </c>
      <c r="AJ257" s="206">
        <v>0</v>
      </c>
      <c r="AK257" s="206">
        <v>0</v>
      </c>
      <c r="AL257" s="206">
        <v>0</v>
      </c>
      <c r="AM257" s="206">
        <v>0</v>
      </c>
      <c r="AN257" s="206">
        <v>0</v>
      </c>
      <c r="AO257" s="206">
        <v>0</v>
      </c>
      <c r="AP257" s="206">
        <v>0</v>
      </c>
      <c r="AQ257" s="206">
        <v>0</v>
      </c>
      <c r="AR257" s="206">
        <v>0</v>
      </c>
      <c r="AS257" s="206">
        <v>0</v>
      </c>
      <c r="AT257" s="206">
        <v>0</v>
      </c>
      <c r="AU257" s="206">
        <v>0</v>
      </c>
    </row>
    <row r="258" spans="1:47" x14ac:dyDescent="0.3">
      <c r="A258" s="204">
        <f t="shared" si="3"/>
        <v>4</v>
      </c>
      <c r="B258" s="204" t="str">
        <f t="shared" si="3"/>
        <v>SOLOMON ISLANDS</v>
      </c>
      <c r="C258" s="204">
        <v>4</v>
      </c>
      <c r="E258" s="206">
        <v>3</v>
      </c>
      <c r="F258" s="207" t="s">
        <v>760</v>
      </c>
      <c r="G258" s="206">
        <v>0</v>
      </c>
      <c r="H258" s="206">
        <v>0</v>
      </c>
      <c r="I258" s="206">
        <v>0</v>
      </c>
      <c r="J258" s="206">
        <v>0</v>
      </c>
      <c r="K258" s="206">
        <v>0</v>
      </c>
      <c r="L258" s="206">
        <v>0</v>
      </c>
      <c r="M258" s="206">
        <v>0</v>
      </c>
      <c r="N258" s="206">
        <v>0</v>
      </c>
      <c r="O258" s="206">
        <v>0</v>
      </c>
      <c r="P258" s="206">
        <v>0</v>
      </c>
      <c r="Q258" s="206">
        <v>0</v>
      </c>
      <c r="R258" s="206">
        <v>0</v>
      </c>
      <c r="S258" s="206">
        <v>0</v>
      </c>
      <c r="T258" s="206">
        <v>0</v>
      </c>
      <c r="U258" s="206">
        <v>0</v>
      </c>
      <c r="V258" s="206">
        <v>0</v>
      </c>
      <c r="W258" s="206">
        <v>0</v>
      </c>
      <c r="X258" s="206">
        <v>0</v>
      </c>
      <c r="Y258" s="206">
        <v>0</v>
      </c>
      <c r="Z258" s="206">
        <v>0</v>
      </c>
      <c r="AA258" s="206">
        <v>0</v>
      </c>
      <c r="AB258" s="206">
        <v>0</v>
      </c>
      <c r="AC258" s="206">
        <v>0</v>
      </c>
      <c r="AD258" s="206">
        <v>0</v>
      </c>
      <c r="AE258" s="206">
        <v>0</v>
      </c>
      <c r="AF258" s="206">
        <v>0</v>
      </c>
      <c r="AG258" s="206">
        <v>0</v>
      </c>
      <c r="AH258" s="206">
        <v>0</v>
      </c>
      <c r="AI258" s="206">
        <v>0</v>
      </c>
      <c r="AJ258" s="206">
        <v>0</v>
      </c>
      <c r="AK258" s="206">
        <v>0</v>
      </c>
      <c r="AL258" s="206">
        <v>0</v>
      </c>
      <c r="AM258" s="206">
        <v>0</v>
      </c>
      <c r="AN258" s="206">
        <v>0</v>
      </c>
      <c r="AO258" s="206">
        <v>0</v>
      </c>
      <c r="AP258" s="206">
        <v>0</v>
      </c>
      <c r="AQ258" s="206">
        <v>0</v>
      </c>
      <c r="AR258" s="206">
        <v>0</v>
      </c>
      <c r="AS258" s="206">
        <v>0</v>
      </c>
      <c r="AT258" s="206">
        <v>0</v>
      </c>
      <c r="AU258" s="206">
        <v>0</v>
      </c>
    </row>
    <row r="259" spans="1:47" x14ac:dyDescent="0.3">
      <c r="A259" s="204">
        <f t="shared" ref="A259:B310" si="4">IF(C259&lt;&gt;"",C259,E259)</f>
        <v>4</v>
      </c>
      <c r="B259" s="204" t="str">
        <f t="shared" si="4"/>
        <v>SOMALIA</v>
      </c>
      <c r="C259" s="204">
        <v>4</v>
      </c>
      <c r="E259" s="206">
        <v>3</v>
      </c>
      <c r="F259" s="207" t="s">
        <v>761</v>
      </c>
      <c r="G259" s="206">
        <v>7</v>
      </c>
      <c r="H259" s="206">
        <v>0</v>
      </c>
      <c r="I259" s="206">
        <v>0</v>
      </c>
      <c r="J259" s="206">
        <v>0</v>
      </c>
      <c r="K259" s="206">
        <v>0</v>
      </c>
      <c r="L259" s="206">
        <v>0</v>
      </c>
      <c r="M259" s="206">
        <v>0</v>
      </c>
      <c r="N259" s="206">
        <v>0</v>
      </c>
      <c r="O259" s="206">
        <v>0</v>
      </c>
      <c r="P259" s="206">
        <v>0</v>
      </c>
      <c r="Q259" s="206">
        <v>0</v>
      </c>
      <c r="R259" s="206">
        <v>0</v>
      </c>
      <c r="S259" s="206">
        <v>0</v>
      </c>
      <c r="T259" s="206">
        <v>0</v>
      </c>
      <c r="U259" s="206">
        <v>0</v>
      </c>
      <c r="V259" s="206">
        <v>0</v>
      </c>
      <c r="W259" s="206">
        <v>0</v>
      </c>
      <c r="X259" s="206">
        <v>7</v>
      </c>
      <c r="Y259" s="206">
        <v>0</v>
      </c>
      <c r="Z259" s="206">
        <v>0</v>
      </c>
      <c r="AA259" s="206">
        <v>0</v>
      </c>
      <c r="AB259" s="206">
        <v>0</v>
      </c>
      <c r="AC259" s="206">
        <v>0</v>
      </c>
      <c r="AD259" s="206">
        <v>0</v>
      </c>
      <c r="AE259" s="206">
        <v>0</v>
      </c>
      <c r="AF259" s="206">
        <v>0</v>
      </c>
      <c r="AG259" s="206">
        <v>0</v>
      </c>
      <c r="AH259" s="206">
        <v>0</v>
      </c>
      <c r="AI259" s="206">
        <v>0</v>
      </c>
      <c r="AJ259" s="206">
        <v>0</v>
      </c>
      <c r="AK259" s="206">
        <v>0</v>
      </c>
      <c r="AL259" s="206">
        <v>0</v>
      </c>
      <c r="AM259" s="206">
        <v>0</v>
      </c>
      <c r="AN259" s="206">
        <v>0</v>
      </c>
      <c r="AO259" s="206">
        <v>0</v>
      </c>
      <c r="AP259" s="206">
        <v>0</v>
      </c>
      <c r="AQ259" s="206">
        <v>0</v>
      </c>
      <c r="AR259" s="206">
        <v>0</v>
      </c>
      <c r="AS259" s="206">
        <v>0</v>
      </c>
      <c r="AT259" s="206">
        <v>0</v>
      </c>
      <c r="AU259" s="206">
        <v>0</v>
      </c>
    </row>
    <row r="260" spans="1:47" x14ac:dyDescent="0.3">
      <c r="A260" s="204">
        <f t="shared" si="4"/>
        <v>4</v>
      </c>
      <c r="B260" s="204" t="str">
        <f t="shared" si="4"/>
        <v>SOUTH AFRICA</v>
      </c>
      <c r="C260" s="204">
        <v>4</v>
      </c>
      <c r="E260" s="206">
        <v>3</v>
      </c>
      <c r="F260" s="207" t="s">
        <v>561</v>
      </c>
      <c r="G260" s="206">
        <v>3</v>
      </c>
      <c r="H260" s="206">
        <v>0</v>
      </c>
      <c r="I260" s="206">
        <v>0</v>
      </c>
      <c r="J260" s="206">
        <v>0</v>
      </c>
      <c r="K260" s="206">
        <v>0</v>
      </c>
      <c r="L260" s="206">
        <v>0</v>
      </c>
      <c r="M260" s="206">
        <v>0</v>
      </c>
      <c r="N260" s="206">
        <v>0</v>
      </c>
      <c r="O260" s="206">
        <v>0</v>
      </c>
      <c r="P260" s="206">
        <v>0</v>
      </c>
      <c r="Q260" s="206">
        <v>0</v>
      </c>
      <c r="R260" s="206">
        <v>0</v>
      </c>
      <c r="S260" s="206">
        <v>0</v>
      </c>
      <c r="T260" s="206">
        <v>0</v>
      </c>
      <c r="U260" s="206">
        <v>0</v>
      </c>
      <c r="V260" s="206">
        <v>0</v>
      </c>
      <c r="W260" s="206">
        <v>0</v>
      </c>
      <c r="X260" s="206">
        <v>1</v>
      </c>
      <c r="Y260" s="206">
        <v>1</v>
      </c>
      <c r="Z260" s="206">
        <v>0</v>
      </c>
      <c r="AA260" s="206">
        <v>0</v>
      </c>
      <c r="AB260" s="206">
        <v>0</v>
      </c>
      <c r="AC260" s="206">
        <v>0</v>
      </c>
      <c r="AD260" s="206">
        <v>0</v>
      </c>
      <c r="AE260" s="206">
        <v>0</v>
      </c>
      <c r="AF260" s="206">
        <v>0</v>
      </c>
      <c r="AG260" s="206">
        <v>0</v>
      </c>
      <c r="AH260" s="206">
        <v>0</v>
      </c>
      <c r="AI260" s="206">
        <v>0</v>
      </c>
      <c r="AJ260" s="206">
        <v>0</v>
      </c>
      <c r="AK260" s="206">
        <v>0</v>
      </c>
      <c r="AL260" s="206">
        <v>1</v>
      </c>
      <c r="AM260" s="206">
        <v>0</v>
      </c>
      <c r="AN260" s="206">
        <v>0</v>
      </c>
      <c r="AO260" s="206">
        <v>0</v>
      </c>
      <c r="AP260" s="206">
        <v>0</v>
      </c>
      <c r="AQ260" s="206">
        <v>0</v>
      </c>
      <c r="AR260" s="206">
        <v>0</v>
      </c>
      <c r="AS260" s="206">
        <v>0</v>
      </c>
      <c r="AT260" s="206">
        <v>0</v>
      </c>
      <c r="AU260" s="206">
        <v>0</v>
      </c>
    </row>
    <row r="261" spans="1:47" x14ac:dyDescent="0.3">
      <c r="A261" s="204">
        <f t="shared" si="4"/>
        <v>4</v>
      </c>
      <c r="B261" s="204" t="str">
        <f t="shared" si="4"/>
        <v>SOUTH GEORGIA-SANDWICH ISLANDS</v>
      </c>
      <c r="C261" s="204">
        <v>4</v>
      </c>
      <c r="E261" s="206">
        <v>3</v>
      </c>
      <c r="F261" s="207" t="s">
        <v>762</v>
      </c>
      <c r="G261" s="206">
        <v>0</v>
      </c>
      <c r="H261" s="206">
        <v>0</v>
      </c>
      <c r="I261" s="206">
        <v>0</v>
      </c>
      <c r="J261" s="206">
        <v>0</v>
      </c>
      <c r="K261" s="206">
        <v>0</v>
      </c>
      <c r="L261" s="206">
        <v>0</v>
      </c>
      <c r="M261" s="206">
        <v>0</v>
      </c>
      <c r="N261" s="206">
        <v>0</v>
      </c>
      <c r="O261" s="206">
        <v>0</v>
      </c>
      <c r="P261" s="206">
        <v>0</v>
      </c>
      <c r="Q261" s="206">
        <v>0</v>
      </c>
      <c r="R261" s="206">
        <v>0</v>
      </c>
      <c r="S261" s="206">
        <v>0</v>
      </c>
      <c r="T261" s="206">
        <v>0</v>
      </c>
      <c r="U261" s="206">
        <v>0</v>
      </c>
      <c r="V261" s="206">
        <v>0</v>
      </c>
      <c r="W261" s="206">
        <v>0</v>
      </c>
      <c r="X261" s="206">
        <v>0</v>
      </c>
      <c r="Y261" s="206">
        <v>0</v>
      </c>
      <c r="Z261" s="206">
        <v>0</v>
      </c>
      <c r="AA261" s="206">
        <v>0</v>
      </c>
      <c r="AB261" s="206">
        <v>0</v>
      </c>
      <c r="AC261" s="206">
        <v>0</v>
      </c>
      <c r="AD261" s="206">
        <v>0</v>
      </c>
      <c r="AE261" s="206">
        <v>0</v>
      </c>
      <c r="AF261" s="206">
        <v>0</v>
      </c>
      <c r="AG261" s="206">
        <v>0</v>
      </c>
      <c r="AH261" s="206">
        <v>0</v>
      </c>
      <c r="AI261" s="206">
        <v>0</v>
      </c>
      <c r="AJ261" s="206">
        <v>0</v>
      </c>
      <c r="AK261" s="206">
        <v>0</v>
      </c>
      <c r="AL261" s="206">
        <v>0</v>
      </c>
      <c r="AM261" s="206">
        <v>0</v>
      </c>
      <c r="AN261" s="206">
        <v>0</v>
      </c>
      <c r="AO261" s="206">
        <v>0</v>
      </c>
      <c r="AP261" s="206">
        <v>0</v>
      </c>
      <c r="AQ261" s="206">
        <v>0</v>
      </c>
      <c r="AR261" s="206">
        <v>0</v>
      </c>
      <c r="AS261" s="206">
        <v>0</v>
      </c>
      <c r="AT261" s="206">
        <v>0</v>
      </c>
      <c r="AU261" s="206">
        <v>0</v>
      </c>
    </row>
    <row r="262" spans="1:47" x14ac:dyDescent="0.3">
      <c r="A262" s="204">
        <f t="shared" si="4"/>
        <v>4</v>
      </c>
      <c r="B262" s="204" t="str">
        <f t="shared" si="4"/>
        <v>SOUTH KOREA</v>
      </c>
      <c r="C262" s="204">
        <v>4</v>
      </c>
      <c r="E262" s="206">
        <v>3</v>
      </c>
      <c r="F262" s="207" t="s">
        <v>763</v>
      </c>
      <c r="G262" s="206">
        <v>94</v>
      </c>
      <c r="H262" s="206">
        <v>0</v>
      </c>
      <c r="I262" s="206">
        <v>0</v>
      </c>
      <c r="J262" s="206">
        <v>1</v>
      </c>
      <c r="K262" s="206">
        <v>0</v>
      </c>
      <c r="L262" s="206">
        <v>0</v>
      </c>
      <c r="M262" s="206">
        <v>0</v>
      </c>
      <c r="N262" s="206">
        <v>0</v>
      </c>
      <c r="O262" s="206">
        <v>0</v>
      </c>
      <c r="P262" s="206">
        <v>0</v>
      </c>
      <c r="Q262" s="206">
        <v>0</v>
      </c>
      <c r="R262" s="206">
        <v>0</v>
      </c>
      <c r="S262" s="206">
        <v>0</v>
      </c>
      <c r="T262" s="206">
        <v>1</v>
      </c>
      <c r="U262" s="206">
        <v>0</v>
      </c>
      <c r="V262" s="206">
        <v>0</v>
      </c>
      <c r="W262" s="206">
        <v>0</v>
      </c>
      <c r="X262" s="206">
        <v>67</v>
      </c>
      <c r="Y262" s="206">
        <v>1</v>
      </c>
      <c r="Z262" s="206">
        <v>0</v>
      </c>
      <c r="AA262" s="206">
        <v>0</v>
      </c>
      <c r="AB262" s="206">
        <v>0</v>
      </c>
      <c r="AC262" s="206">
        <v>0</v>
      </c>
      <c r="AD262" s="206">
        <v>0</v>
      </c>
      <c r="AE262" s="206">
        <v>0</v>
      </c>
      <c r="AF262" s="206">
        <v>0</v>
      </c>
      <c r="AG262" s="206">
        <v>0</v>
      </c>
      <c r="AH262" s="206">
        <v>8</v>
      </c>
      <c r="AI262" s="206">
        <v>0</v>
      </c>
      <c r="AJ262" s="206">
        <v>0</v>
      </c>
      <c r="AK262" s="206">
        <v>2</v>
      </c>
      <c r="AL262" s="206">
        <v>8</v>
      </c>
      <c r="AM262" s="206">
        <v>0</v>
      </c>
      <c r="AN262" s="206">
        <v>0</v>
      </c>
      <c r="AO262" s="206">
        <v>0</v>
      </c>
      <c r="AP262" s="206">
        <v>0</v>
      </c>
      <c r="AQ262" s="206">
        <v>0</v>
      </c>
      <c r="AR262" s="206">
        <v>1</v>
      </c>
      <c r="AS262" s="206">
        <v>1</v>
      </c>
      <c r="AT262" s="206">
        <v>0</v>
      </c>
      <c r="AU262" s="206">
        <v>4</v>
      </c>
    </row>
    <row r="263" spans="1:47" x14ac:dyDescent="0.3">
      <c r="A263" s="204">
        <f t="shared" si="4"/>
        <v>4</v>
      </c>
      <c r="B263" s="204" t="str">
        <f t="shared" si="4"/>
        <v>SOUTH SUDAN</v>
      </c>
      <c r="C263" s="204">
        <v>4</v>
      </c>
      <c r="E263" s="206">
        <v>3</v>
      </c>
      <c r="F263" s="207" t="s">
        <v>764</v>
      </c>
      <c r="G263" s="206">
        <v>0</v>
      </c>
      <c r="H263" s="206">
        <v>0</v>
      </c>
      <c r="I263" s="206">
        <v>0</v>
      </c>
      <c r="J263" s="206">
        <v>0</v>
      </c>
      <c r="K263" s="206">
        <v>0</v>
      </c>
      <c r="L263" s="206">
        <v>0</v>
      </c>
      <c r="M263" s="206">
        <v>0</v>
      </c>
      <c r="N263" s="206">
        <v>0</v>
      </c>
      <c r="O263" s="206">
        <v>0</v>
      </c>
      <c r="P263" s="206">
        <v>0</v>
      </c>
      <c r="Q263" s="206">
        <v>0</v>
      </c>
      <c r="R263" s="206">
        <v>0</v>
      </c>
      <c r="S263" s="206">
        <v>0</v>
      </c>
      <c r="T263" s="206">
        <v>0</v>
      </c>
      <c r="U263" s="206">
        <v>0</v>
      </c>
      <c r="V263" s="206">
        <v>0</v>
      </c>
      <c r="W263" s="206">
        <v>0</v>
      </c>
      <c r="X263" s="206">
        <v>0</v>
      </c>
      <c r="Y263" s="206">
        <v>0</v>
      </c>
      <c r="Z263" s="206">
        <v>0</v>
      </c>
      <c r="AA263" s="206">
        <v>0</v>
      </c>
      <c r="AB263" s="206">
        <v>0</v>
      </c>
      <c r="AC263" s="206">
        <v>0</v>
      </c>
      <c r="AD263" s="206">
        <v>0</v>
      </c>
      <c r="AE263" s="206">
        <v>0</v>
      </c>
      <c r="AF263" s="206">
        <v>0</v>
      </c>
      <c r="AG263" s="206">
        <v>0</v>
      </c>
      <c r="AH263" s="206">
        <v>0</v>
      </c>
      <c r="AI263" s="206">
        <v>0</v>
      </c>
      <c r="AJ263" s="206">
        <v>0</v>
      </c>
      <c r="AK263" s="206">
        <v>0</v>
      </c>
      <c r="AL263" s="206">
        <v>0</v>
      </c>
      <c r="AM263" s="206">
        <v>0</v>
      </c>
      <c r="AN263" s="206">
        <v>0</v>
      </c>
      <c r="AO263" s="206">
        <v>0</v>
      </c>
      <c r="AP263" s="206">
        <v>0</v>
      </c>
      <c r="AQ263" s="206">
        <v>0</v>
      </c>
      <c r="AR263" s="206">
        <v>0</v>
      </c>
      <c r="AS263" s="206">
        <v>0</v>
      </c>
      <c r="AT263" s="206">
        <v>0</v>
      </c>
      <c r="AU263" s="206">
        <v>0</v>
      </c>
    </row>
    <row r="264" spans="1:47" x14ac:dyDescent="0.3">
      <c r="A264" s="204">
        <f t="shared" si="4"/>
        <v>4</v>
      </c>
      <c r="B264" s="204" t="str">
        <f t="shared" si="4"/>
        <v>SPAIN</v>
      </c>
      <c r="C264" s="204">
        <v>4</v>
      </c>
      <c r="E264" s="206">
        <v>3</v>
      </c>
      <c r="F264" s="207" t="s">
        <v>518</v>
      </c>
      <c r="G264" s="206">
        <v>2</v>
      </c>
      <c r="H264" s="206">
        <v>0</v>
      </c>
      <c r="I264" s="206">
        <v>0</v>
      </c>
      <c r="J264" s="206">
        <v>0</v>
      </c>
      <c r="K264" s="206">
        <v>0</v>
      </c>
      <c r="L264" s="206">
        <v>0</v>
      </c>
      <c r="M264" s="206">
        <v>0</v>
      </c>
      <c r="N264" s="206">
        <v>0</v>
      </c>
      <c r="O264" s="206">
        <v>0</v>
      </c>
      <c r="P264" s="206">
        <v>0</v>
      </c>
      <c r="Q264" s="206">
        <v>0</v>
      </c>
      <c r="R264" s="206">
        <v>0</v>
      </c>
      <c r="S264" s="206">
        <v>0</v>
      </c>
      <c r="T264" s="206">
        <v>0</v>
      </c>
      <c r="U264" s="206">
        <v>0</v>
      </c>
      <c r="V264" s="206">
        <v>0</v>
      </c>
      <c r="W264" s="206">
        <v>0</v>
      </c>
      <c r="X264" s="206">
        <v>2</v>
      </c>
      <c r="Y264" s="206">
        <v>0</v>
      </c>
      <c r="Z264" s="206">
        <v>0</v>
      </c>
      <c r="AA264" s="206">
        <v>0</v>
      </c>
      <c r="AB264" s="206">
        <v>0</v>
      </c>
      <c r="AC264" s="206">
        <v>0</v>
      </c>
      <c r="AD264" s="206">
        <v>0</v>
      </c>
      <c r="AE264" s="206">
        <v>0</v>
      </c>
      <c r="AF264" s="206">
        <v>0</v>
      </c>
      <c r="AG264" s="206">
        <v>0</v>
      </c>
      <c r="AH264" s="206">
        <v>0</v>
      </c>
      <c r="AI264" s="206">
        <v>0</v>
      </c>
      <c r="AJ264" s="206">
        <v>0</v>
      </c>
      <c r="AK264" s="206">
        <v>0</v>
      </c>
      <c r="AL264" s="206">
        <v>0</v>
      </c>
      <c r="AM264" s="206">
        <v>0</v>
      </c>
      <c r="AN264" s="206">
        <v>0</v>
      </c>
      <c r="AO264" s="206">
        <v>0</v>
      </c>
      <c r="AP264" s="206">
        <v>0</v>
      </c>
      <c r="AQ264" s="206">
        <v>0</v>
      </c>
      <c r="AR264" s="206">
        <v>0</v>
      </c>
      <c r="AS264" s="206">
        <v>0</v>
      </c>
      <c r="AT264" s="206">
        <v>0</v>
      </c>
      <c r="AU264" s="206">
        <v>0</v>
      </c>
    </row>
    <row r="265" spans="1:47" x14ac:dyDescent="0.3">
      <c r="A265" s="204">
        <f t="shared" si="4"/>
        <v>4</v>
      </c>
      <c r="B265" s="204" t="str">
        <f t="shared" si="4"/>
        <v>SRI LANKA</v>
      </c>
      <c r="C265" s="204">
        <v>4</v>
      </c>
      <c r="E265" s="206">
        <v>3</v>
      </c>
      <c r="F265" s="207" t="s">
        <v>765</v>
      </c>
      <c r="G265" s="206">
        <v>4</v>
      </c>
      <c r="H265" s="206">
        <v>0</v>
      </c>
      <c r="I265" s="206">
        <v>0</v>
      </c>
      <c r="J265" s="206">
        <v>0</v>
      </c>
      <c r="K265" s="206">
        <v>0</v>
      </c>
      <c r="L265" s="206">
        <v>0</v>
      </c>
      <c r="M265" s="206">
        <v>0</v>
      </c>
      <c r="N265" s="206">
        <v>0</v>
      </c>
      <c r="O265" s="206">
        <v>0</v>
      </c>
      <c r="P265" s="206">
        <v>0</v>
      </c>
      <c r="Q265" s="206">
        <v>0</v>
      </c>
      <c r="R265" s="206">
        <v>0</v>
      </c>
      <c r="S265" s="206">
        <v>0</v>
      </c>
      <c r="T265" s="206">
        <v>0</v>
      </c>
      <c r="U265" s="206">
        <v>0</v>
      </c>
      <c r="V265" s="206">
        <v>0</v>
      </c>
      <c r="W265" s="206">
        <v>0</v>
      </c>
      <c r="X265" s="206">
        <v>1</v>
      </c>
      <c r="Y265" s="206">
        <v>0</v>
      </c>
      <c r="Z265" s="206">
        <v>0</v>
      </c>
      <c r="AA265" s="206">
        <v>0</v>
      </c>
      <c r="AB265" s="206">
        <v>0</v>
      </c>
      <c r="AC265" s="206">
        <v>0</v>
      </c>
      <c r="AD265" s="206">
        <v>0</v>
      </c>
      <c r="AE265" s="206">
        <v>0</v>
      </c>
      <c r="AF265" s="206">
        <v>0</v>
      </c>
      <c r="AG265" s="206">
        <v>0</v>
      </c>
      <c r="AH265" s="206">
        <v>0</v>
      </c>
      <c r="AI265" s="206">
        <v>0</v>
      </c>
      <c r="AJ265" s="206">
        <v>0</v>
      </c>
      <c r="AK265" s="206">
        <v>0</v>
      </c>
      <c r="AL265" s="206">
        <v>3</v>
      </c>
      <c r="AM265" s="206">
        <v>0</v>
      </c>
      <c r="AN265" s="206">
        <v>0</v>
      </c>
      <c r="AO265" s="206">
        <v>0</v>
      </c>
      <c r="AP265" s="206">
        <v>0</v>
      </c>
      <c r="AQ265" s="206">
        <v>0</v>
      </c>
      <c r="AR265" s="206">
        <v>0</v>
      </c>
      <c r="AS265" s="206">
        <v>0</v>
      </c>
      <c r="AT265" s="206">
        <v>0</v>
      </c>
      <c r="AU265" s="206">
        <v>0</v>
      </c>
    </row>
    <row r="266" spans="1:47" x14ac:dyDescent="0.3">
      <c r="A266" s="204">
        <f t="shared" si="4"/>
        <v>4</v>
      </c>
      <c r="B266" s="204" t="str">
        <f t="shared" si="4"/>
        <v>ST. BARTHÉLEMY</v>
      </c>
      <c r="C266" s="204">
        <v>4</v>
      </c>
      <c r="E266" s="206">
        <v>3</v>
      </c>
      <c r="F266" s="207" t="s">
        <v>766</v>
      </c>
      <c r="G266" s="206">
        <v>0</v>
      </c>
      <c r="H266" s="206">
        <v>0</v>
      </c>
      <c r="I266" s="206">
        <v>0</v>
      </c>
      <c r="J266" s="206">
        <v>0</v>
      </c>
      <c r="K266" s="206">
        <v>0</v>
      </c>
      <c r="L266" s="206">
        <v>0</v>
      </c>
      <c r="M266" s="206">
        <v>0</v>
      </c>
      <c r="N266" s="206">
        <v>0</v>
      </c>
      <c r="O266" s="206">
        <v>0</v>
      </c>
      <c r="P266" s="206">
        <v>0</v>
      </c>
      <c r="Q266" s="206">
        <v>0</v>
      </c>
      <c r="R266" s="206">
        <v>0</v>
      </c>
      <c r="S266" s="206">
        <v>0</v>
      </c>
      <c r="T266" s="206">
        <v>0</v>
      </c>
      <c r="U266" s="206">
        <v>0</v>
      </c>
      <c r="V266" s="206">
        <v>0</v>
      </c>
      <c r="W266" s="206">
        <v>0</v>
      </c>
      <c r="X266" s="206">
        <v>0</v>
      </c>
      <c r="Y266" s="206">
        <v>0</v>
      </c>
      <c r="Z266" s="206">
        <v>0</v>
      </c>
      <c r="AA266" s="206">
        <v>0</v>
      </c>
      <c r="AB266" s="206">
        <v>0</v>
      </c>
      <c r="AC266" s="206">
        <v>0</v>
      </c>
      <c r="AD266" s="206">
        <v>0</v>
      </c>
      <c r="AE266" s="206">
        <v>0</v>
      </c>
      <c r="AF266" s="206">
        <v>0</v>
      </c>
      <c r="AG266" s="206">
        <v>0</v>
      </c>
      <c r="AH266" s="206">
        <v>0</v>
      </c>
      <c r="AI266" s="206">
        <v>0</v>
      </c>
      <c r="AJ266" s="206">
        <v>0</v>
      </c>
      <c r="AK266" s="206">
        <v>0</v>
      </c>
      <c r="AL266" s="206">
        <v>0</v>
      </c>
      <c r="AM266" s="206">
        <v>0</v>
      </c>
      <c r="AN266" s="206">
        <v>0</v>
      </c>
      <c r="AO266" s="206">
        <v>0</v>
      </c>
      <c r="AP266" s="206">
        <v>0</v>
      </c>
      <c r="AQ266" s="206">
        <v>0</v>
      </c>
      <c r="AR266" s="206">
        <v>0</v>
      </c>
      <c r="AS266" s="206">
        <v>0</v>
      </c>
      <c r="AT266" s="206">
        <v>0</v>
      </c>
      <c r="AU266" s="206">
        <v>0</v>
      </c>
    </row>
    <row r="267" spans="1:47" x14ac:dyDescent="0.3">
      <c r="A267" s="204">
        <f t="shared" si="4"/>
        <v>4</v>
      </c>
      <c r="B267" s="204" t="str">
        <f t="shared" si="4"/>
        <v>ST. HELENA</v>
      </c>
      <c r="C267" s="204">
        <v>4</v>
      </c>
      <c r="E267" s="206">
        <v>3</v>
      </c>
      <c r="F267" s="207" t="s">
        <v>767</v>
      </c>
      <c r="G267" s="206">
        <v>0</v>
      </c>
      <c r="H267" s="206">
        <v>0</v>
      </c>
      <c r="I267" s="206">
        <v>0</v>
      </c>
      <c r="J267" s="206">
        <v>0</v>
      </c>
      <c r="K267" s="206">
        <v>0</v>
      </c>
      <c r="L267" s="206">
        <v>0</v>
      </c>
      <c r="M267" s="206">
        <v>0</v>
      </c>
      <c r="N267" s="206">
        <v>0</v>
      </c>
      <c r="O267" s="206">
        <v>0</v>
      </c>
      <c r="P267" s="206">
        <v>0</v>
      </c>
      <c r="Q267" s="206">
        <v>0</v>
      </c>
      <c r="R267" s="206">
        <v>0</v>
      </c>
      <c r="S267" s="206">
        <v>0</v>
      </c>
      <c r="T267" s="206">
        <v>0</v>
      </c>
      <c r="U267" s="206">
        <v>0</v>
      </c>
      <c r="V267" s="206">
        <v>0</v>
      </c>
      <c r="W267" s="206">
        <v>0</v>
      </c>
      <c r="X267" s="206">
        <v>0</v>
      </c>
      <c r="Y267" s="206">
        <v>0</v>
      </c>
      <c r="Z267" s="206">
        <v>0</v>
      </c>
      <c r="AA267" s="206">
        <v>0</v>
      </c>
      <c r="AB267" s="206">
        <v>0</v>
      </c>
      <c r="AC267" s="206">
        <v>0</v>
      </c>
      <c r="AD267" s="206">
        <v>0</v>
      </c>
      <c r="AE267" s="206">
        <v>0</v>
      </c>
      <c r="AF267" s="206">
        <v>0</v>
      </c>
      <c r="AG267" s="206">
        <v>0</v>
      </c>
      <c r="AH267" s="206">
        <v>0</v>
      </c>
      <c r="AI267" s="206">
        <v>0</v>
      </c>
      <c r="AJ267" s="206">
        <v>0</v>
      </c>
      <c r="AK267" s="206">
        <v>0</v>
      </c>
      <c r="AL267" s="206">
        <v>0</v>
      </c>
      <c r="AM267" s="206">
        <v>0</v>
      </c>
      <c r="AN267" s="206">
        <v>0</v>
      </c>
      <c r="AO267" s="206">
        <v>0</v>
      </c>
      <c r="AP267" s="206">
        <v>0</v>
      </c>
      <c r="AQ267" s="206">
        <v>0</v>
      </c>
      <c r="AR267" s="206">
        <v>0</v>
      </c>
      <c r="AS267" s="206">
        <v>0</v>
      </c>
      <c r="AT267" s="206">
        <v>0</v>
      </c>
      <c r="AU267" s="206">
        <v>0</v>
      </c>
    </row>
    <row r="268" spans="1:47" x14ac:dyDescent="0.3">
      <c r="A268" s="204">
        <f t="shared" si="4"/>
        <v>4</v>
      </c>
      <c r="B268" s="204" t="str">
        <f t="shared" si="4"/>
        <v>ST. KITTS NEVIS</v>
      </c>
      <c r="C268" s="204">
        <v>4</v>
      </c>
      <c r="E268" s="206">
        <v>3</v>
      </c>
      <c r="F268" s="207" t="s">
        <v>768</v>
      </c>
      <c r="G268" s="206">
        <v>0</v>
      </c>
      <c r="H268" s="206">
        <v>0</v>
      </c>
      <c r="I268" s="206">
        <v>0</v>
      </c>
      <c r="J268" s="206">
        <v>0</v>
      </c>
      <c r="K268" s="206">
        <v>0</v>
      </c>
      <c r="L268" s="206">
        <v>0</v>
      </c>
      <c r="M268" s="206">
        <v>0</v>
      </c>
      <c r="N268" s="206">
        <v>0</v>
      </c>
      <c r="O268" s="206">
        <v>0</v>
      </c>
      <c r="P268" s="206">
        <v>0</v>
      </c>
      <c r="Q268" s="206">
        <v>0</v>
      </c>
      <c r="R268" s="206">
        <v>0</v>
      </c>
      <c r="S268" s="206">
        <v>0</v>
      </c>
      <c r="T268" s="206">
        <v>0</v>
      </c>
      <c r="U268" s="206">
        <v>0</v>
      </c>
      <c r="V268" s="206">
        <v>0</v>
      </c>
      <c r="W268" s="206">
        <v>0</v>
      </c>
      <c r="X268" s="206">
        <v>0</v>
      </c>
      <c r="Y268" s="206">
        <v>0</v>
      </c>
      <c r="Z268" s="206">
        <v>0</v>
      </c>
      <c r="AA268" s="206">
        <v>0</v>
      </c>
      <c r="AB268" s="206">
        <v>0</v>
      </c>
      <c r="AC268" s="206">
        <v>0</v>
      </c>
      <c r="AD268" s="206">
        <v>0</v>
      </c>
      <c r="AE268" s="206">
        <v>0</v>
      </c>
      <c r="AF268" s="206">
        <v>0</v>
      </c>
      <c r="AG268" s="206">
        <v>0</v>
      </c>
      <c r="AH268" s="206">
        <v>0</v>
      </c>
      <c r="AI268" s="206">
        <v>0</v>
      </c>
      <c r="AJ268" s="206">
        <v>0</v>
      </c>
      <c r="AK268" s="206">
        <v>0</v>
      </c>
      <c r="AL268" s="206">
        <v>0</v>
      </c>
      <c r="AM268" s="206">
        <v>0</v>
      </c>
      <c r="AN268" s="206">
        <v>0</v>
      </c>
      <c r="AO268" s="206">
        <v>0</v>
      </c>
      <c r="AP268" s="206">
        <v>0</v>
      </c>
      <c r="AQ268" s="206">
        <v>0</v>
      </c>
      <c r="AR268" s="206">
        <v>0</v>
      </c>
      <c r="AS268" s="206">
        <v>0</v>
      </c>
      <c r="AT268" s="206">
        <v>0</v>
      </c>
      <c r="AU268" s="206">
        <v>0</v>
      </c>
    </row>
    <row r="269" spans="1:47" x14ac:dyDescent="0.3">
      <c r="A269" s="204">
        <f t="shared" si="4"/>
        <v>4</v>
      </c>
      <c r="B269" s="204" t="str">
        <f t="shared" si="4"/>
        <v>ST. LUCIA</v>
      </c>
      <c r="C269" s="204">
        <v>4</v>
      </c>
      <c r="E269" s="206">
        <v>3</v>
      </c>
      <c r="F269" s="207" t="s">
        <v>769</v>
      </c>
      <c r="G269" s="206">
        <v>0</v>
      </c>
      <c r="H269" s="206">
        <v>0</v>
      </c>
      <c r="I269" s="206">
        <v>0</v>
      </c>
      <c r="J269" s="206">
        <v>0</v>
      </c>
      <c r="K269" s="206">
        <v>0</v>
      </c>
      <c r="L269" s="206">
        <v>0</v>
      </c>
      <c r="M269" s="206">
        <v>0</v>
      </c>
      <c r="N269" s="206">
        <v>0</v>
      </c>
      <c r="O269" s="206">
        <v>0</v>
      </c>
      <c r="P269" s="206">
        <v>0</v>
      </c>
      <c r="Q269" s="206">
        <v>0</v>
      </c>
      <c r="R269" s="206">
        <v>0</v>
      </c>
      <c r="S269" s="206">
        <v>0</v>
      </c>
      <c r="T269" s="206">
        <v>0</v>
      </c>
      <c r="U269" s="206">
        <v>0</v>
      </c>
      <c r="V269" s="206">
        <v>0</v>
      </c>
      <c r="W269" s="206">
        <v>0</v>
      </c>
      <c r="X269" s="206">
        <v>0</v>
      </c>
      <c r="Y269" s="206">
        <v>0</v>
      </c>
      <c r="Z269" s="206">
        <v>0</v>
      </c>
      <c r="AA269" s="206">
        <v>0</v>
      </c>
      <c r="AB269" s="206">
        <v>0</v>
      </c>
      <c r="AC269" s="206">
        <v>0</v>
      </c>
      <c r="AD269" s="206">
        <v>0</v>
      </c>
      <c r="AE269" s="206">
        <v>0</v>
      </c>
      <c r="AF269" s="206">
        <v>0</v>
      </c>
      <c r="AG269" s="206">
        <v>0</v>
      </c>
      <c r="AH269" s="206">
        <v>0</v>
      </c>
      <c r="AI269" s="206">
        <v>0</v>
      </c>
      <c r="AJ269" s="206">
        <v>0</v>
      </c>
      <c r="AK269" s="206">
        <v>0</v>
      </c>
      <c r="AL269" s="206">
        <v>0</v>
      </c>
      <c r="AM269" s="206">
        <v>0</v>
      </c>
      <c r="AN269" s="206">
        <v>0</v>
      </c>
      <c r="AO269" s="206">
        <v>0</v>
      </c>
      <c r="AP269" s="206">
        <v>0</v>
      </c>
      <c r="AQ269" s="206">
        <v>0</v>
      </c>
      <c r="AR269" s="206">
        <v>0</v>
      </c>
      <c r="AS269" s="206">
        <v>0</v>
      </c>
      <c r="AT269" s="206">
        <v>0</v>
      </c>
      <c r="AU269" s="206">
        <v>0</v>
      </c>
    </row>
    <row r="270" spans="1:47" x14ac:dyDescent="0.3">
      <c r="A270" s="204">
        <f t="shared" si="4"/>
        <v>4</v>
      </c>
      <c r="B270" s="204" t="str">
        <f t="shared" si="4"/>
        <v>ST. PIERRE AND MIQUELON</v>
      </c>
      <c r="C270" s="204">
        <v>4</v>
      </c>
      <c r="E270" s="206">
        <v>3</v>
      </c>
      <c r="F270" s="207" t="s">
        <v>770</v>
      </c>
      <c r="G270" s="206">
        <v>0</v>
      </c>
      <c r="H270" s="206">
        <v>0</v>
      </c>
      <c r="I270" s="206">
        <v>0</v>
      </c>
      <c r="J270" s="206">
        <v>0</v>
      </c>
      <c r="K270" s="206">
        <v>0</v>
      </c>
      <c r="L270" s="206">
        <v>0</v>
      </c>
      <c r="M270" s="206">
        <v>0</v>
      </c>
      <c r="N270" s="206">
        <v>0</v>
      </c>
      <c r="O270" s="206">
        <v>0</v>
      </c>
      <c r="P270" s="206">
        <v>0</v>
      </c>
      <c r="Q270" s="206">
        <v>0</v>
      </c>
      <c r="R270" s="206">
        <v>0</v>
      </c>
      <c r="S270" s="206">
        <v>0</v>
      </c>
      <c r="T270" s="206">
        <v>0</v>
      </c>
      <c r="U270" s="206">
        <v>0</v>
      </c>
      <c r="V270" s="206">
        <v>0</v>
      </c>
      <c r="W270" s="206">
        <v>0</v>
      </c>
      <c r="X270" s="206">
        <v>0</v>
      </c>
      <c r="Y270" s="206">
        <v>0</v>
      </c>
      <c r="Z270" s="206">
        <v>0</v>
      </c>
      <c r="AA270" s="206">
        <v>0</v>
      </c>
      <c r="AB270" s="206">
        <v>0</v>
      </c>
      <c r="AC270" s="206">
        <v>0</v>
      </c>
      <c r="AD270" s="206">
        <v>0</v>
      </c>
      <c r="AE270" s="206">
        <v>0</v>
      </c>
      <c r="AF270" s="206">
        <v>0</v>
      </c>
      <c r="AG270" s="206">
        <v>0</v>
      </c>
      <c r="AH270" s="206">
        <v>0</v>
      </c>
      <c r="AI270" s="206">
        <v>0</v>
      </c>
      <c r="AJ270" s="206">
        <v>0</v>
      </c>
      <c r="AK270" s="206">
        <v>0</v>
      </c>
      <c r="AL270" s="206">
        <v>0</v>
      </c>
      <c r="AM270" s="206">
        <v>0</v>
      </c>
      <c r="AN270" s="206">
        <v>0</v>
      </c>
      <c r="AO270" s="206">
        <v>0</v>
      </c>
      <c r="AP270" s="206">
        <v>0</v>
      </c>
      <c r="AQ270" s="206">
        <v>0</v>
      </c>
      <c r="AR270" s="206">
        <v>0</v>
      </c>
      <c r="AS270" s="206">
        <v>0</v>
      </c>
      <c r="AT270" s="206">
        <v>0</v>
      </c>
      <c r="AU270" s="206">
        <v>0</v>
      </c>
    </row>
    <row r="271" spans="1:47" x14ac:dyDescent="0.3">
      <c r="A271" s="204">
        <f t="shared" si="4"/>
        <v>4</v>
      </c>
      <c r="B271" s="204" t="str">
        <f t="shared" si="4"/>
        <v>ST. VINCENT AND THE GRENADINES</v>
      </c>
      <c r="C271" s="204">
        <v>4</v>
      </c>
      <c r="E271" s="206">
        <v>3</v>
      </c>
      <c r="F271" s="207" t="s">
        <v>771</v>
      </c>
      <c r="G271" s="206">
        <v>0</v>
      </c>
      <c r="H271" s="206">
        <v>0</v>
      </c>
      <c r="I271" s="206">
        <v>0</v>
      </c>
      <c r="J271" s="206">
        <v>0</v>
      </c>
      <c r="K271" s="206">
        <v>0</v>
      </c>
      <c r="L271" s="206">
        <v>0</v>
      </c>
      <c r="M271" s="206">
        <v>0</v>
      </c>
      <c r="N271" s="206">
        <v>0</v>
      </c>
      <c r="O271" s="206">
        <v>0</v>
      </c>
      <c r="P271" s="206">
        <v>0</v>
      </c>
      <c r="Q271" s="206">
        <v>0</v>
      </c>
      <c r="R271" s="206">
        <v>0</v>
      </c>
      <c r="S271" s="206">
        <v>0</v>
      </c>
      <c r="T271" s="206">
        <v>0</v>
      </c>
      <c r="U271" s="206">
        <v>0</v>
      </c>
      <c r="V271" s="206">
        <v>0</v>
      </c>
      <c r="W271" s="206">
        <v>0</v>
      </c>
      <c r="X271" s="206">
        <v>0</v>
      </c>
      <c r="Y271" s="206">
        <v>0</v>
      </c>
      <c r="Z271" s="206">
        <v>0</v>
      </c>
      <c r="AA271" s="206">
        <v>0</v>
      </c>
      <c r="AB271" s="206">
        <v>0</v>
      </c>
      <c r="AC271" s="206">
        <v>0</v>
      </c>
      <c r="AD271" s="206">
        <v>0</v>
      </c>
      <c r="AE271" s="206">
        <v>0</v>
      </c>
      <c r="AF271" s="206">
        <v>0</v>
      </c>
      <c r="AG271" s="206">
        <v>0</v>
      </c>
      <c r="AH271" s="206">
        <v>0</v>
      </c>
      <c r="AI271" s="206">
        <v>0</v>
      </c>
      <c r="AJ271" s="206">
        <v>0</v>
      </c>
      <c r="AK271" s="206">
        <v>0</v>
      </c>
      <c r="AL271" s="206">
        <v>0</v>
      </c>
      <c r="AM271" s="206">
        <v>0</v>
      </c>
      <c r="AN271" s="206">
        <v>0</v>
      </c>
      <c r="AO271" s="206">
        <v>0</v>
      </c>
      <c r="AP271" s="206">
        <v>0</v>
      </c>
      <c r="AQ271" s="206">
        <v>0</v>
      </c>
      <c r="AR271" s="206">
        <v>0</v>
      </c>
      <c r="AS271" s="206">
        <v>0</v>
      </c>
      <c r="AT271" s="206">
        <v>0</v>
      </c>
      <c r="AU271" s="206">
        <v>0</v>
      </c>
    </row>
    <row r="272" spans="1:47" x14ac:dyDescent="0.3">
      <c r="A272" s="204">
        <f t="shared" si="4"/>
        <v>4</v>
      </c>
      <c r="B272" s="204" t="str">
        <f t="shared" si="4"/>
        <v>SUDAN</v>
      </c>
      <c r="C272" s="204">
        <v>4</v>
      </c>
      <c r="E272" s="206">
        <v>3</v>
      </c>
      <c r="F272" s="207" t="s">
        <v>567</v>
      </c>
      <c r="G272" s="206">
        <v>0</v>
      </c>
      <c r="H272" s="206">
        <v>0</v>
      </c>
      <c r="I272" s="206">
        <v>0</v>
      </c>
      <c r="J272" s="206">
        <v>0</v>
      </c>
      <c r="K272" s="206">
        <v>0</v>
      </c>
      <c r="L272" s="206">
        <v>0</v>
      </c>
      <c r="M272" s="206">
        <v>0</v>
      </c>
      <c r="N272" s="206">
        <v>0</v>
      </c>
      <c r="O272" s="206">
        <v>0</v>
      </c>
      <c r="P272" s="206">
        <v>0</v>
      </c>
      <c r="Q272" s="206">
        <v>0</v>
      </c>
      <c r="R272" s="206">
        <v>0</v>
      </c>
      <c r="S272" s="206">
        <v>0</v>
      </c>
      <c r="T272" s="206">
        <v>0</v>
      </c>
      <c r="U272" s="206">
        <v>0</v>
      </c>
      <c r="V272" s="206">
        <v>0</v>
      </c>
      <c r="W272" s="206">
        <v>0</v>
      </c>
      <c r="X272" s="206">
        <v>0</v>
      </c>
      <c r="Y272" s="206">
        <v>0</v>
      </c>
      <c r="Z272" s="206">
        <v>0</v>
      </c>
      <c r="AA272" s="206">
        <v>0</v>
      </c>
      <c r="AB272" s="206">
        <v>0</v>
      </c>
      <c r="AC272" s="206">
        <v>0</v>
      </c>
      <c r="AD272" s="206">
        <v>0</v>
      </c>
      <c r="AE272" s="206">
        <v>0</v>
      </c>
      <c r="AF272" s="206">
        <v>0</v>
      </c>
      <c r="AG272" s="206">
        <v>0</v>
      </c>
      <c r="AH272" s="206">
        <v>0</v>
      </c>
      <c r="AI272" s="206">
        <v>0</v>
      </c>
      <c r="AJ272" s="206">
        <v>0</v>
      </c>
      <c r="AK272" s="206">
        <v>0</v>
      </c>
      <c r="AL272" s="206">
        <v>0</v>
      </c>
      <c r="AM272" s="206">
        <v>0</v>
      </c>
      <c r="AN272" s="206">
        <v>0</v>
      </c>
      <c r="AO272" s="206">
        <v>0</v>
      </c>
      <c r="AP272" s="206">
        <v>0</v>
      </c>
      <c r="AQ272" s="206">
        <v>0</v>
      </c>
      <c r="AR272" s="206">
        <v>0</v>
      </c>
      <c r="AS272" s="206">
        <v>0</v>
      </c>
      <c r="AT272" s="206">
        <v>0</v>
      </c>
      <c r="AU272" s="206">
        <v>0</v>
      </c>
    </row>
    <row r="273" spans="1:47" x14ac:dyDescent="0.3">
      <c r="A273" s="204">
        <f t="shared" si="4"/>
        <v>4</v>
      </c>
      <c r="B273" s="204" t="str">
        <f t="shared" si="4"/>
        <v>SURINAME</v>
      </c>
      <c r="C273" s="204">
        <v>4</v>
      </c>
      <c r="E273" s="206">
        <v>3</v>
      </c>
      <c r="F273" s="207" t="s">
        <v>772</v>
      </c>
      <c r="G273" s="206">
        <v>0</v>
      </c>
      <c r="H273" s="206">
        <v>0</v>
      </c>
      <c r="I273" s="206">
        <v>0</v>
      </c>
      <c r="J273" s="206">
        <v>0</v>
      </c>
      <c r="K273" s="206">
        <v>0</v>
      </c>
      <c r="L273" s="206">
        <v>0</v>
      </c>
      <c r="M273" s="206">
        <v>0</v>
      </c>
      <c r="N273" s="206">
        <v>0</v>
      </c>
      <c r="O273" s="206">
        <v>0</v>
      </c>
      <c r="P273" s="206">
        <v>0</v>
      </c>
      <c r="Q273" s="206">
        <v>0</v>
      </c>
      <c r="R273" s="206">
        <v>0</v>
      </c>
      <c r="S273" s="206">
        <v>0</v>
      </c>
      <c r="T273" s="206">
        <v>0</v>
      </c>
      <c r="U273" s="206">
        <v>0</v>
      </c>
      <c r="V273" s="206">
        <v>0</v>
      </c>
      <c r="W273" s="206">
        <v>0</v>
      </c>
      <c r="X273" s="206">
        <v>0</v>
      </c>
      <c r="Y273" s="206">
        <v>0</v>
      </c>
      <c r="Z273" s="206">
        <v>0</v>
      </c>
      <c r="AA273" s="206">
        <v>0</v>
      </c>
      <c r="AB273" s="206">
        <v>0</v>
      </c>
      <c r="AC273" s="206">
        <v>0</v>
      </c>
      <c r="AD273" s="206">
        <v>0</v>
      </c>
      <c r="AE273" s="206">
        <v>0</v>
      </c>
      <c r="AF273" s="206">
        <v>0</v>
      </c>
      <c r="AG273" s="206">
        <v>0</v>
      </c>
      <c r="AH273" s="206">
        <v>0</v>
      </c>
      <c r="AI273" s="206">
        <v>0</v>
      </c>
      <c r="AJ273" s="206">
        <v>0</v>
      </c>
      <c r="AK273" s="206">
        <v>0</v>
      </c>
      <c r="AL273" s="206">
        <v>0</v>
      </c>
      <c r="AM273" s="206">
        <v>0</v>
      </c>
      <c r="AN273" s="206">
        <v>0</v>
      </c>
      <c r="AO273" s="206">
        <v>0</v>
      </c>
      <c r="AP273" s="206">
        <v>0</v>
      </c>
      <c r="AQ273" s="206">
        <v>0</v>
      </c>
      <c r="AR273" s="206">
        <v>0</v>
      </c>
      <c r="AS273" s="206">
        <v>0</v>
      </c>
      <c r="AT273" s="206">
        <v>0</v>
      </c>
      <c r="AU273" s="206">
        <v>0</v>
      </c>
    </row>
    <row r="274" spans="1:47" x14ac:dyDescent="0.3">
      <c r="A274" s="204">
        <f t="shared" si="4"/>
        <v>4</v>
      </c>
      <c r="B274" s="204" t="str">
        <f t="shared" si="4"/>
        <v>SVALBARD AND JAN MAYEN</v>
      </c>
      <c r="C274" s="204">
        <v>4</v>
      </c>
      <c r="E274" s="206">
        <v>3</v>
      </c>
      <c r="F274" s="207" t="s">
        <v>773</v>
      </c>
      <c r="G274" s="206">
        <v>0</v>
      </c>
      <c r="H274" s="206">
        <v>0</v>
      </c>
      <c r="I274" s="206">
        <v>0</v>
      </c>
      <c r="J274" s="206">
        <v>0</v>
      </c>
      <c r="K274" s="206">
        <v>0</v>
      </c>
      <c r="L274" s="206">
        <v>0</v>
      </c>
      <c r="M274" s="206">
        <v>0</v>
      </c>
      <c r="N274" s="206">
        <v>0</v>
      </c>
      <c r="O274" s="206">
        <v>0</v>
      </c>
      <c r="P274" s="206">
        <v>0</v>
      </c>
      <c r="Q274" s="206">
        <v>0</v>
      </c>
      <c r="R274" s="206">
        <v>0</v>
      </c>
      <c r="S274" s="206">
        <v>0</v>
      </c>
      <c r="T274" s="206">
        <v>0</v>
      </c>
      <c r="U274" s="206">
        <v>0</v>
      </c>
      <c r="V274" s="206">
        <v>0</v>
      </c>
      <c r="W274" s="206">
        <v>0</v>
      </c>
      <c r="X274" s="206">
        <v>0</v>
      </c>
      <c r="Y274" s="206">
        <v>0</v>
      </c>
      <c r="Z274" s="206">
        <v>0</v>
      </c>
      <c r="AA274" s="206">
        <v>0</v>
      </c>
      <c r="AB274" s="206">
        <v>0</v>
      </c>
      <c r="AC274" s="206">
        <v>0</v>
      </c>
      <c r="AD274" s="206">
        <v>0</v>
      </c>
      <c r="AE274" s="206">
        <v>0</v>
      </c>
      <c r="AF274" s="206">
        <v>0</v>
      </c>
      <c r="AG274" s="206">
        <v>0</v>
      </c>
      <c r="AH274" s="206">
        <v>0</v>
      </c>
      <c r="AI274" s="206">
        <v>0</v>
      </c>
      <c r="AJ274" s="206">
        <v>0</v>
      </c>
      <c r="AK274" s="206">
        <v>0</v>
      </c>
      <c r="AL274" s="206">
        <v>0</v>
      </c>
      <c r="AM274" s="206">
        <v>0</v>
      </c>
      <c r="AN274" s="206">
        <v>0</v>
      </c>
      <c r="AO274" s="206">
        <v>0</v>
      </c>
      <c r="AP274" s="206">
        <v>0</v>
      </c>
      <c r="AQ274" s="206">
        <v>0</v>
      </c>
      <c r="AR274" s="206">
        <v>0</v>
      </c>
      <c r="AS274" s="206">
        <v>0</v>
      </c>
      <c r="AT274" s="206">
        <v>0</v>
      </c>
      <c r="AU274" s="206">
        <v>0</v>
      </c>
    </row>
    <row r="275" spans="1:47" x14ac:dyDescent="0.3">
      <c r="A275" s="204">
        <f t="shared" si="4"/>
        <v>4</v>
      </c>
      <c r="B275" s="204" t="str">
        <f t="shared" si="4"/>
        <v>SWEDEN</v>
      </c>
      <c r="C275" s="204">
        <v>4</v>
      </c>
      <c r="E275" s="206">
        <v>3</v>
      </c>
      <c r="F275" s="207" t="s">
        <v>504</v>
      </c>
      <c r="G275" s="206">
        <v>2</v>
      </c>
      <c r="H275" s="206">
        <v>0</v>
      </c>
      <c r="I275" s="206">
        <v>0</v>
      </c>
      <c r="J275" s="206">
        <v>0</v>
      </c>
      <c r="K275" s="206">
        <v>0</v>
      </c>
      <c r="L275" s="206">
        <v>0</v>
      </c>
      <c r="M275" s="206">
        <v>0</v>
      </c>
      <c r="N275" s="206">
        <v>0</v>
      </c>
      <c r="O275" s="206">
        <v>0</v>
      </c>
      <c r="P275" s="206">
        <v>0</v>
      </c>
      <c r="Q275" s="206">
        <v>0</v>
      </c>
      <c r="R275" s="206">
        <v>0</v>
      </c>
      <c r="S275" s="206">
        <v>0</v>
      </c>
      <c r="T275" s="206">
        <v>0</v>
      </c>
      <c r="U275" s="206">
        <v>0</v>
      </c>
      <c r="V275" s="206">
        <v>0</v>
      </c>
      <c r="W275" s="206">
        <v>0</v>
      </c>
      <c r="X275" s="206">
        <v>2</v>
      </c>
      <c r="Y275" s="206">
        <v>0</v>
      </c>
      <c r="Z275" s="206">
        <v>0</v>
      </c>
      <c r="AA275" s="206">
        <v>0</v>
      </c>
      <c r="AB275" s="206">
        <v>0</v>
      </c>
      <c r="AC275" s="206">
        <v>0</v>
      </c>
      <c r="AD275" s="206">
        <v>0</v>
      </c>
      <c r="AE275" s="206">
        <v>0</v>
      </c>
      <c r="AF275" s="206">
        <v>0</v>
      </c>
      <c r="AG275" s="206">
        <v>0</v>
      </c>
      <c r="AH275" s="206">
        <v>0</v>
      </c>
      <c r="AI275" s="206">
        <v>0</v>
      </c>
      <c r="AJ275" s="206">
        <v>0</v>
      </c>
      <c r="AK275" s="206">
        <v>0</v>
      </c>
      <c r="AL275" s="206">
        <v>0</v>
      </c>
      <c r="AM275" s="206">
        <v>0</v>
      </c>
      <c r="AN275" s="206">
        <v>0</v>
      </c>
      <c r="AO275" s="206">
        <v>0</v>
      </c>
      <c r="AP275" s="206">
        <v>0</v>
      </c>
      <c r="AQ275" s="206">
        <v>0</v>
      </c>
      <c r="AR275" s="206">
        <v>0</v>
      </c>
      <c r="AS275" s="206">
        <v>0</v>
      </c>
      <c r="AT275" s="206">
        <v>0</v>
      </c>
      <c r="AU275" s="206">
        <v>0</v>
      </c>
    </row>
    <row r="276" spans="1:47" x14ac:dyDescent="0.3">
      <c r="A276" s="204">
        <f t="shared" si="4"/>
        <v>4</v>
      </c>
      <c r="B276" s="204" t="str">
        <f t="shared" si="4"/>
        <v>SWITZERLAND</v>
      </c>
      <c r="C276" s="204">
        <v>4</v>
      </c>
      <c r="E276" s="206">
        <v>3</v>
      </c>
      <c r="F276" s="207" t="s">
        <v>519</v>
      </c>
      <c r="G276" s="206">
        <v>1</v>
      </c>
      <c r="H276" s="206">
        <v>0</v>
      </c>
      <c r="I276" s="206">
        <v>0</v>
      </c>
      <c r="J276" s="206">
        <v>0</v>
      </c>
      <c r="K276" s="206">
        <v>0</v>
      </c>
      <c r="L276" s="206">
        <v>1</v>
      </c>
      <c r="M276" s="206">
        <v>0</v>
      </c>
      <c r="N276" s="206">
        <v>0</v>
      </c>
      <c r="O276" s="206">
        <v>0</v>
      </c>
      <c r="P276" s="206">
        <v>0</v>
      </c>
      <c r="Q276" s="206">
        <v>0</v>
      </c>
      <c r="R276" s="206">
        <v>0</v>
      </c>
      <c r="S276" s="206">
        <v>0</v>
      </c>
      <c r="T276" s="206">
        <v>0</v>
      </c>
      <c r="U276" s="206">
        <v>0</v>
      </c>
      <c r="V276" s="206">
        <v>0</v>
      </c>
      <c r="W276" s="206">
        <v>0</v>
      </c>
      <c r="X276" s="206">
        <v>0</v>
      </c>
      <c r="Y276" s="206">
        <v>0</v>
      </c>
      <c r="Z276" s="206">
        <v>0</v>
      </c>
      <c r="AA276" s="206">
        <v>0</v>
      </c>
      <c r="AB276" s="206">
        <v>0</v>
      </c>
      <c r="AC276" s="206">
        <v>0</v>
      </c>
      <c r="AD276" s="206">
        <v>0</v>
      </c>
      <c r="AE276" s="206">
        <v>0</v>
      </c>
      <c r="AF276" s="206">
        <v>0</v>
      </c>
      <c r="AG276" s="206">
        <v>0</v>
      </c>
      <c r="AH276" s="206">
        <v>0</v>
      </c>
      <c r="AI276" s="206">
        <v>0</v>
      </c>
      <c r="AJ276" s="206">
        <v>0</v>
      </c>
      <c r="AK276" s="206">
        <v>0</v>
      </c>
      <c r="AL276" s="206">
        <v>0</v>
      </c>
      <c r="AM276" s="206">
        <v>0</v>
      </c>
      <c r="AN276" s="206">
        <v>0</v>
      </c>
      <c r="AO276" s="206">
        <v>0</v>
      </c>
      <c r="AP276" s="206">
        <v>0</v>
      </c>
      <c r="AQ276" s="206">
        <v>0</v>
      </c>
      <c r="AR276" s="206">
        <v>0</v>
      </c>
      <c r="AS276" s="206">
        <v>0</v>
      </c>
      <c r="AT276" s="206">
        <v>0</v>
      </c>
      <c r="AU276" s="206">
        <v>0</v>
      </c>
    </row>
    <row r="277" spans="1:47" x14ac:dyDescent="0.3">
      <c r="A277" s="204">
        <f t="shared" si="4"/>
        <v>4</v>
      </c>
      <c r="B277" s="204" t="str">
        <f t="shared" si="4"/>
        <v>SYRIAN ARAB REPUBLIC</v>
      </c>
      <c r="C277" s="204">
        <v>4</v>
      </c>
      <c r="E277" s="206">
        <v>3</v>
      </c>
      <c r="F277" s="207" t="s">
        <v>774</v>
      </c>
      <c r="G277" s="206">
        <v>1</v>
      </c>
      <c r="H277" s="206">
        <v>0</v>
      </c>
      <c r="I277" s="206">
        <v>0</v>
      </c>
      <c r="J277" s="206">
        <v>0</v>
      </c>
      <c r="K277" s="206">
        <v>0</v>
      </c>
      <c r="L277" s="206">
        <v>0</v>
      </c>
      <c r="M277" s="206">
        <v>0</v>
      </c>
      <c r="N277" s="206">
        <v>0</v>
      </c>
      <c r="O277" s="206">
        <v>0</v>
      </c>
      <c r="P277" s="206">
        <v>0</v>
      </c>
      <c r="Q277" s="206">
        <v>0</v>
      </c>
      <c r="R277" s="206">
        <v>0</v>
      </c>
      <c r="S277" s="206">
        <v>0</v>
      </c>
      <c r="T277" s="206">
        <v>0</v>
      </c>
      <c r="U277" s="206">
        <v>0</v>
      </c>
      <c r="V277" s="206">
        <v>0</v>
      </c>
      <c r="W277" s="206">
        <v>0</v>
      </c>
      <c r="X277" s="206">
        <v>0</v>
      </c>
      <c r="Y277" s="206">
        <v>0</v>
      </c>
      <c r="Z277" s="206">
        <v>0</v>
      </c>
      <c r="AA277" s="206">
        <v>0</v>
      </c>
      <c r="AB277" s="206">
        <v>0</v>
      </c>
      <c r="AC277" s="206">
        <v>0</v>
      </c>
      <c r="AD277" s="206">
        <v>0</v>
      </c>
      <c r="AE277" s="206">
        <v>0</v>
      </c>
      <c r="AF277" s="206">
        <v>0</v>
      </c>
      <c r="AG277" s="206">
        <v>0</v>
      </c>
      <c r="AH277" s="206">
        <v>0</v>
      </c>
      <c r="AI277" s="206">
        <v>0</v>
      </c>
      <c r="AJ277" s="206">
        <v>0</v>
      </c>
      <c r="AK277" s="206">
        <v>0</v>
      </c>
      <c r="AL277" s="206">
        <v>1</v>
      </c>
      <c r="AM277" s="206">
        <v>0</v>
      </c>
      <c r="AN277" s="206">
        <v>0</v>
      </c>
      <c r="AO277" s="206">
        <v>0</v>
      </c>
      <c r="AP277" s="206">
        <v>0</v>
      </c>
      <c r="AQ277" s="206">
        <v>0</v>
      </c>
      <c r="AR277" s="206">
        <v>0</v>
      </c>
      <c r="AS277" s="206">
        <v>0</v>
      </c>
      <c r="AT277" s="206">
        <v>0</v>
      </c>
      <c r="AU277" s="206">
        <v>0</v>
      </c>
    </row>
    <row r="278" spans="1:47" x14ac:dyDescent="0.3">
      <c r="A278" s="204">
        <f t="shared" si="4"/>
        <v>4</v>
      </c>
      <c r="B278" s="204" t="str">
        <f t="shared" si="4"/>
        <v>TAIWAN</v>
      </c>
      <c r="C278" s="204">
        <v>4</v>
      </c>
      <c r="E278" s="206">
        <v>3</v>
      </c>
      <c r="F278" s="207" t="s">
        <v>502</v>
      </c>
      <c r="G278" s="206">
        <v>52</v>
      </c>
      <c r="H278" s="206">
        <v>0</v>
      </c>
      <c r="I278" s="206">
        <v>0</v>
      </c>
      <c r="J278" s="206">
        <v>0</v>
      </c>
      <c r="K278" s="206">
        <v>0</v>
      </c>
      <c r="L278" s="206">
        <v>0</v>
      </c>
      <c r="M278" s="206">
        <v>3</v>
      </c>
      <c r="N278" s="206">
        <v>0</v>
      </c>
      <c r="O278" s="206">
        <v>0</v>
      </c>
      <c r="P278" s="206">
        <v>0</v>
      </c>
      <c r="Q278" s="206">
        <v>0</v>
      </c>
      <c r="R278" s="206">
        <v>0</v>
      </c>
      <c r="S278" s="206">
        <v>0</v>
      </c>
      <c r="T278" s="206">
        <v>0</v>
      </c>
      <c r="U278" s="206">
        <v>0</v>
      </c>
      <c r="V278" s="206">
        <v>0</v>
      </c>
      <c r="W278" s="206">
        <v>0</v>
      </c>
      <c r="X278" s="206">
        <v>47</v>
      </c>
      <c r="Y278" s="206">
        <v>0</v>
      </c>
      <c r="Z278" s="206">
        <v>0</v>
      </c>
      <c r="AA278" s="206">
        <v>0</v>
      </c>
      <c r="AB278" s="206">
        <v>0</v>
      </c>
      <c r="AC278" s="206">
        <v>0</v>
      </c>
      <c r="AD278" s="206">
        <v>0</v>
      </c>
      <c r="AE278" s="206">
        <v>0</v>
      </c>
      <c r="AF278" s="206">
        <v>0</v>
      </c>
      <c r="AG278" s="206">
        <v>0</v>
      </c>
      <c r="AH278" s="206">
        <v>1</v>
      </c>
      <c r="AI278" s="206">
        <v>0</v>
      </c>
      <c r="AJ278" s="206">
        <v>0</v>
      </c>
      <c r="AK278" s="206">
        <v>0</v>
      </c>
      <c r="AL278" s="206">
        <v>0</v>
      </c>
      <c r="AM278" s="206">
        <v>0</v>
      </c>
      <c r="AN278" s="206">
        <v>0</v>
      </c>
      <c r="AO278" s="206">
        <v>1</v>
      </c>
      <c r="AP278" s="206">
        <v>0</v>
      </c>
      <c r="AQ278" s="206">
        <v>0</v>
      </c>
      <c r="AR278" s="206">
        <v>0</v>
      </c>
      <c r="AS278" s="206">
        <v>0</v>
      </c>
      <c r="AT278" s="206">
        <v>0</v>
      </c>
      <c r="AU278" s="206">
        <v>0</v>
      </c>
    </row>
    <row r="279" spans="1:47" x14ac:dyDescent="0.3">
      <c r="A279" s="204">
        <f t="shared" si="4"/>
        <v>4</v>
      </c>
      <c r="B279" s="204" t="str">
        <f t="shared" si="4"/>
        <v>TAJIKISTAN</v>
      </c>
      <c r="C279" s="204">
        <v>4</v>
      </c>
      <c r="E279" s="206">
        <v>3</v>
      </c>
      <c r="F279" s="207" t="s">
        <v>775</v>
      </c>
      <c r="G279" s="206">
        <v>4</v>
      </c>
      <c r="H279" s="206">
        <v>0</v>
      </c>
      <c r="I279" s="206">
        <v>0</v>
      </c>
      <c r="J279" s="206">
        <v>0</v>
      </c>
      <c r="K279" s="206">
        <v>0</v>
      </c>
      <c r="L279" s="206">
        <v>0</v>
      </c>
      <c r="M279" s="206">
        <v>0</v>
      </c>
      <c r="N279" s="206">
        <v>0</v>
      </c>
      <c r="O279" s="206">
        <v>0</v>
      </c>
      <c r="P279" s="206">
        <v>0</v>
      </c>
      <c r="Q279" s="206">
        <v>0</v>
      </c>
      <c r="R279" s="206">
        <v>0</v>
      </c>
      <c r="S279" s="206">
        <v>0</v>
      </c>
      <c r="T279" s="206">
        <v>0</v>
      </c>
      <c r="U279" s="206">
        <v>0</v>
      </c>
      <c r="V279" s="206">
        <v>0</v>
      </c>
      <c r="W279" s="206">
        <v>0</v>
      </c>
      <c r="X279" s="206">
        <v>4</v>
      </c>
      <c r="Y279" s="206">
        <v>0</v>
      </c>
      <c r="Z279" s="206">
        <v>0</v>
      </c>
      <c r="AA279" s="206">
        <v>0</v>
      </c>
      <c r="AB279" s="206">
        <v>0</v>
      </c>
      <c r="AC279" s="206">
        <v>0</v>
      </c>
      <c r="AD279" s="206">
        <v>0</v>
      </c>
      <c r="AE279" s="206">
        <v>0</v>
      </c>
      <c r="AF279" s="206">
        <v>0</v>
      </c>
      <c r="AG279" s="206">
        <v>0</v>
      </c>
      <c r="AH279" s="206">
        <v>0</v>
      </c>
      <c r="AI279" s="206">
        <v>0</v>
      </c>
      <c r="AJ279" s="206">
        <v>0</v>
      </c>
      <c r="AK279" s="206">
        <v>0</v>
      </c>
      <c r="AL279" s="206">
        <v>0</v>
      </c>
      <c r="AM279" s="206">
        <v>0</v>
      </c>
      <c r="AN279" s="206">
        <v>0</v>
      </c>
      <c r="AO279" s="206">
        <v>0</v>
      </c>
      <c r="AP279" s="206">
        <v>0</v>
      </c>
      <c r="AQ279" s="206">
        <v>0</v>
      </c>
      <c r="AR279" s="206">
        <v>0</v>
      </c>
      <c r="AS279" s="206">
        <v>0</v>
      </c>
      <c r="AT279" s="206">
        <v>0</v>
      </c>
      <c r="AU279" s="206">
        <v>0</v>
      </c>
    </row>
    <row r="280" spans="1:47" x14ac:dyDescent="0.3">
      <c r="A280" s="204">
        <f t="shared" si="4"/>
        <v>4</v>
      </c>
      <c r="B280" s="204" t="str">
        <f t="shared" si="4"/>
        <v>TANZANIA</v>
      </c>
      <c r="C280" s="204">
        <v>4</v>
      </c>
      <c r="E280" s="206">
        <v>3</v>
      </c>
      <c r="F280" s="207" t="s">
        <v>570</v>
      </c>
      <c r="G280" s="206">
        <v>3</v>
      </c>
      <c r="H280" s="206">
        <v>0</v>
      </c>
      <c r="I280" s="206">
        <v>0</v>
      </c>
      <c r="J280" s="206">
        <v>0</v>
      </c>
      <c r="K280" s="206">
        <v>0</v>
      </c>
      <c r="L280" s="206">
        <v>0</v>
      </c>
      <c r="M280" s="206">
        <v>0</v>
      </c>
      <c r="N280" s="206">
        <v>0</v>
      </c>
      <c r="O280" s="206">
        <v>0</v>
      </c>
      <c r="P280" s="206">
        <v>0</v>
      </c>
      <c r="Q280" s="206">
        <v>0</v>
      </c>
      <c r="R280" s="206">
        <v>0</v>
      </c>
      <c r="S280" s="206">
        <v>0</v>
      </c>
      <c r="T280" s="206">
        <v>0</v>
      </c>
      <c r="U280" s="206">
        <v>0</v>
      </c>
      <c r="V280" s="206">
        <v>0</v>
      </c>
      <c r="W280" s="206">
        <v>0</v>
      </c>
      <c r="X280" s="206">
        <v>0</v>
      </c>
      <c r="Y280" s="206">
        <v>0</v>
      </c>
      <c r="Z280" s="206">
        <v>0</v>
      </c>
      <c r="AA280" s="206">
        <v>0</v>
      </c>
      <c r="AB280" s="206">
        <v>0</v>
      </c>
      <c r="AC280" s="206">
        <v>0</v>
      </c>
      <c r="AD280" s="206">
        <v>0</v>
      </c>
      <c r="AE280" s="206">
        <v>0</v>
      </c>
      <c r="AF280" s="206">
        <v>0</v>
      </c>
      <c r="AG280" s="206">
        <v>0</v>
      </c>
      <c r="AH280" s="206">
        <v>0</v>
      </c>
      <c r="AI280" s="206">
        <v>0</v>
      </c>
      <c r="AJ280" s="206">
        <v>0</v>
      </c>
      <c r="AK280" s="206">
        <v>0</v>
      </c>
      <c r="AL280" s="206">
        <v>0</v>
      </c>
      <c r="AM280" s="206">
        <v>1</v>
      </c>
      <c r="AN280" s="206">
        <v>0</v>
      </c>
      <c r="AO280" s="206">
        <v>1</v>
      </c>
      <c r="AP280" s="206">
        <v>0</v>
      </c>
      <c r="AQ280" s="206">
        <v>0</v>
      </c>
      <c r="AR280" s="206">
        <v>0</v>
      </c>
      <c r="AS280" s="206">
        <v>0</v>
      </c>
      <c r="AT280" s="206">
        <v>1</v>
      </c>
      <c r="AU280" s="206">
        <v>0</v>
      </c>
    </row>
    <row r="281" spans="1:47" x14ac:dyDescent="0.3">
      <c r="A281" s="204">
        <f t="shared" si="4"/>
        <v>4</v>
      </c>
      <c r="B281" s="204" t="str">
        <f t="shared" si="4"/>
        <v>THAILAND</v>
      </c>
      <c r="C281" s="204">
        <v>4</v>
      </c>
      <c r="E281" s="206">
        <v>3</v>
      </c>
      <c r="F281" s="207" t="s">
        <v>594</v>
      </c>
      <c r="G281" s="206">
        <v>4</v>
      </c>
      <c r="H281" s="206">
        <v>0</v>
      </c>
      <c r="I281" s="206">
        <v>0</v>
      </c>
      <c r="J281" s="206">
        <v>0</v>
      </c>
      <c r="K281" s="206">
        <v>0</v>
      </c>
      <c r="L281" s="206">
        <v>0</v>
      </c>
      <c r="M281" s="206">
        <v>1</v>
      </c>
      <c r="N281" s="206">
        <v>0</v>
      </c>
      <c r="O281" s="206">
        <v>0</v>
      </c>
      <c r="P281" s="206">
        <v>0</v>
      </c>
      <c r="Q281" s="206">
        <v>0</v>
      </c>
      <c r="R281" s="206">
        <v>0</v>
      </c>
      <c r="S281" s="206">
        <v>0</v>
      </c>
      <c r="T281" s="206">
        <v>0</v>
      </c>
      <c r="U281" s="206">
        <v>0</v>
      </c>
      <c r="V281" s="206">
        <v>0</v>
      </c>
      <c r="W281" s="206">
        <v>0</v>
      </c>
      <c r="X281" s="206">
        <v>1</v>
      </c>
      <c r="Y281" s="206">
        <v>1</v>
      </c>
      <c r="Z281" s="206">
        <v>0</v>
      </c>
      <c r="AA281" s="206">
        <v>0</v>
      </c>
      <c r="AB281" s="206">
        <v>0</v>
      </c>
      <c r="AC281" s="206">
        <v>0</v>
      </c>
      <c r="AD281" s="206">
        <v>0</v>
      </c>
      <c r="AE281" s="206">
        <v>0</v>
      </c>
      <c r="AF281" s="206">
        <v>0</v>
      </c>
      <c r="AG281" s="206">
        <v>0</v>
      </c>
      <c r="AH281" s="206">
        <v>0</v>
      </c>
      <c r="AI281" s="206">
        <v>0</v>
      </c>
      <c r="AJ281" s="206">
        <v>0</v>
      </c>
      <c r="AK281" s="206">
        <v>0</v>
      </c>
      <c r="AL281" s="206">
        <v>0</v>
      </c>
      <c r="AM281" s="206">
        <v>0</v>
      </c>
      <c r="AN281" s="206">
        <v>0</v>
      </c>
      <c r="AO281" s="206">
        <v>1</v>
      </c>
      <c r="AP281" s="206">
        <v>0</v>
      </c>
      <c r="AQ281" s="206">
        <v>0</v>
      </c>
      <c r="AR281" s="206">
        <v>0</v>
      </c>
      <c r="AS281" s="206">
        <v>0</v>
      </c>
      <c r="AT281" s="206">
        <v>0</v>
      </c>
      <c r="AU281" s="206">
        <v>0</v>
      </c>
    </row>
    <row r="282" spans="1:47" x14ac:dyDescent="0.3">
      <c r="A282" s="204">
        <f t="shared" si="4"/>
        <v>4</v>
      </c>
      <c r="B282" s="204" t="str">
        <f t="shared" si="4"/>
        <v>TIMOR-LESTE</v>
      </c>
      <c r="C282" s="204">
        <v>4</v>
      </c>
      <c r="E282" s="206">
        <v>3</v>
      </c>
      <c r="F282" s="207" t="s">
        <v>776</v>
      </c>
      <c r="G282" s="206">
        <v>0</v>
      </c>
      <c r="H282" s="206">
        <v>0</v>
      </c>
      <c r="I282" s="206">
        <v>0</v>
      </c>
      <c r="J282" s="206">
        <v>0</v>
      </c>
      <c r="K282" s="206">
        <v>0</v>
      </c>
      <c r="L282" s="206">
        <v>0</v>
      </c>
      <c r="M282" s="206">
        <v>0</v>
      </c>
      <c r="N282" s="206">
        <v>0</v>
      </c>
      <c r="O282" s="206">
        <v>0</v>
      </c>
      <c r="P282" s="206">
        <v>0</v>
      </c>
      <c r="Q282" s="206">
        <v>0</v>
      </c>
      <c r="R282" s="206">
        <v>0</v>
      </c>
      <c r="S282" s="206">
        <v>0</v>
      </c>
      <c r="T282" s="206">
        <v>0</v>
      </c>
      <c r="U282" s="206">
        <v>0</v>
      </c>
      <c r="V282" s="206">
        <v>0</v>
      </c>
      <c r="W282" s="206">
        <v>0</v>
      </c>
      <c r="X282" s="206">
        <v>0</v>
      </c>
      <c r="Y282" s="206">
        <v>0</v>
      </c>
      <c r="Z282" s="206">
        <v>0</v>
      </c>
      <c r="AA282" s="206">
        <v>0</v>
      </c>
      <c r="AB282" s="206">
        <v>0</v>
      </c>
      <c r="AC282" s="206">
        <v>0</v>
      </c>
      <c r="AD282" s="206">
        <v>0</v>
      </c>
      <c r="AE282" s="206">
        <v>0</v>
      </c>
      <c r="AF282" s="206">
        <v>0</v>
      </c>
      <c r="AG282" s="206">
        <v>0</v>
      </c>
      <c r="AH282" s="206">
        <v>0</v>
      </c>
      <c r="AI282" s="206">
        <v>0</v>
      </c>
      <c r="AJ282" s="206">
        <v>0</v>
      </c>
      <c r="AK282" s="206">
        <v>0</v>
      </c>
      <c r="AL282" s="206">
        <v>0</v>
      </c>
      <c r="AM282" s="206">
        <v>0</v>
      </c>
      <c r="AN282" s="206">
        <v>0</v>
      </c>
      <c r="AO282" s="206">
        <v>0</v>
      </c>
      <c r="AP282" s="206">
        <v>0</v>
      </c>
      <c r="AQ282" s="206">
        <v>0</v>
      </c>
      <c r="AR282" s="206">
        <v>0</v>
      </c>
      <c r="AS282" s="206">
        <v>0</v>
      </c>
      <c r="AT282" s="206">
        <v>0</v>
      </c>
      <c r="AU282" s="206">
        <v>0</v>
      </c>
    </row>
    <row r="283" spans="1:47" x14ac:dyDescent="0.3">
      <c r="A283" s="204">
        <f t="shared" si="4"/>
        <v>4</v>
      </c>
      <c r="B283" s="204" t="str">
        <f t="shared" si="4"/>
        <v>TOGO</v>
      </c>
      <c r="C283" s="204">
        <v>4</v>
      </c>
      <c r="E283" s="206">
        <v>3</v>
      </c>
      <c r="F283" s="207" t="s">
        <v>568</v>
      </c>
      <c r="G283" s="206">
        <v>0</v>
      </c>
      <c r="H283" s="206">
        <v>0</v>
      </c>
      <c r="I283" s="206">
        <v>0</v>
      </c>
      <c r="J283" s="206">
        <v>0</v>
      </c>
      <c r="K283" s="206">
        <v>0</v>
      </c>
      <c r="L283" s="206">
        <v>0</v>
      </c>
      <c r="M283" s="206">
        <v>0</v>
      </c>
      <c r="N283" s="206">
        <v>0</v>
      </c>
      <c r="O283" s="206">
        <v>0</v>
      </c>
      <c r="P283" s="206">
        <v>0</v>
      </c>
      <c r="Q283" s="206">
        <v>0</v>
      </c>
      <c r="R283" s="206">
        <v>0</v>
      </c>
      <c r="S283" s="206">
        <v>0</v>
      </c>
      <c r="T283" s="206">
        <v>0</v>
      </c>
      <c r="U283" s="206">
        <v>0</v>
      </c>
      <c r="V283" s="206">
        <v>0</v>
      </c>
      <c r="W283" s="206">
        <v>0</v>
      </c>
      <c r="X283" s="206">
        <v>0</v>
      </c>
      <c r="Y283" s="206">
        <v>0</v>
      </c>
      <c r="Z283" s="206">
        <v>0</v>
      </c>
      <c r="AA283" s="206">
        <v>0</v>
      </c>
      <c r="AB283" s="206">
        <v>0</v>
      </c>
      <c r="AC283" s="206">
        <v>0</v>
      </c>
      <c r="AD283" s="206">
        <v>0</v>
      </c>
      <c r="AE283" s="206">
        <v>0</v>
      </c>
      <c r="AF283" s="206">
        <v>0</v>
      </c>
      <c r="AG283" s="206">
        <v>0</v>
      </c>
      <c r="AH283" s="206">
        <v>0</v>
      </c>
      <c r="AI283" s="206">
        <v>0</v>
      </c>
      <c r="AJ283" s="206">
        <v>0</v>
      </c>
      <c r="AK283" s="206">
        <v>0</v>
      </c>
      <c r="AL283" s="206">
        <v>0</v>
      </c>
      <c r="AM283" s="206">
        <v>0</v>
      </c>
      <c r="AN283" s="206">
        <v>0</v>
      </c>
      <c r="AO283" s="206">
        <v>0</v>
      </c>
      <c r="AP283" s="206">
        <v>0</v>
      </c>
      <c r="AQ283" s="206">
        <v>0</v>
      </c>
      <c r="AR283" s="206">
        <v>0</v>
      </c>
      <c r="AS283" s="206">
        <v>0</v>
      </c>
      <c r="AT283" s="206">
        <v>0</v>
      </c>
      <c r="AU283" s="206">
        <v>0</v>
      </c>
    </row>
    <row r="284" spans="1:47" x14ac:dyDescent="0.3">
      <c r="A284" s="204">
        <f t="shared" si="4"/>
        <v>4</v>
      </c>
      <c r="B284" s="204" t="str">
        <f t="shared" si="4"/>
        <v>TOKELAU</v>
      </c>
      <c r="C284" s="204">
        <v>4</v>
      </c>
      <c r="E284" s="206">
        <v>3</v>
      </c>
      <c r="F284" s="207" t="s">
        <v>777</v>
      </c>
      <c r="G284" s="206">
        <v>0</v>
      </c>
      <c r="H284" s="206">
        <v>0</v>
      </c>
      <c r="I284" s="206">
        <v>0</v>
      </c>
      <c r="J284" s="206">
        <v>0</v>
      </c>
      <c r="K284" s="206">
        <v>0</v>
      </c>
      <c r="L284" s="206">
        <v>0</v>
      </c>
      <c r="M284" s="206">
        <v>0</v>
      </c>
      <c r="N284" s="206">
        <v>0</v>
      </c>
      <c r="O284" s="206">
        <v>0</v>
      </c>
      <c r="P284" s="206">
        <v>0</v>
      </c>
      <c r="Q284" s="206">
        <v>0</v>
      </c>
      <c r="R284" s="206">
        <v>0</v>
      </c>
      <c r="S284" s="206">
        <v>0</v>
      </c>
      <c r="T284" s="206">
        <v>0</v>
      </c>
      <c r="U284" s="206">
        <v>0</v>
      </c>
      <c r="V284" s="206">
        <v>0</v>
      </c>
      <c r="W284" s="206">
        <v>0</v>
      </c>
      <c r="X284" s="206">
        <v>0</v>
      </c>
      <c r="Y284" s="206">
        <v>0</v>
      </c>
      <c r="Z284" s="206">
        <v>0</v>
      </c>
      <c r="AA284" s="206">
        <v>0</v>
      </c>
      <c r="AB284" s="206">
        <v>0</v>
      </c>
      <c r="AC284" s="206">
        <v>0</v>
      </c>
      <c r="AD284" s="206">
        <v>0</v>
      </c>
      <c r="AE284" s="206">
        <v>0</v>
      </c>
      <c r="AF284" s="206">
        <v>0</v>
      </c>
      <c r="AG284" s="206">
        <v>0</v>
      </c>
      <c r="AH284" s="206">
        <v>0</v>
      </c>
      <c r="AI284" s="206">
        <v>0</v>
      </c>
      <c r="AJ284" s="206">
        <v>0</v>
      </c>
      <c r="AK284" s="206">
        <v>0</v>
      </c>
      <c r="AL284" s="206">
        <v>0</v>
      </c>
      <c r="AM284" s="206">
        <v>0</v>
      </c>
      <c r="AN284" s="206">
        <v>0</v>
      </c>
      <c r="AO284" s="206">
        <v>0</v>
      </c>
      <c r="AP284" s="206">
        <v>0</v>
      </c>
      <c r="AQ284" s="206">
        <v>0</v>
      </c>
      <c r="AR284" s="206">
        <v>0</v>
      </c>
      <c r="AS284" s="206">
        <v>0</v>
      </c>
      <c r="AT284" s="206">
        <v>0</v>
      </c>
      <c r="AU284" s="206">
        <v>0</v>
      </c>
    </row>
    <row r="285" spans="1:47" x14ac:dyDescent="0.3">
      <c r="A285" s="204">
        <f t="shared" si="4"/>
        <v>4</v>
      </c>
      <c r="B285" s="204" t="str">
        <f t="shared" si="4"/>
        <v>TONGA</v>
      </c>
      <c r="C285" s="204">
        <v>4</v>
      </c>
      <c r="E285" s="206">
        <v>3</v>
      </c>
      <c r="F285" s="207" t="s">
        <v>620</v>
      </c>
      <c r="G285" s="206">
        <v>0</v>
      </c>
      <c r="H285" s="206">
        <v>0</v>
      </c>
      <c r="I285" s="206">
        <v>0</v>
      </c>
      <c r="J285" s="206">
        <v>0</v>
      </c>
      <c r="K285" s="206">
        <v>0</v>
      </c>
      <c r="L285" s="206">
        <v>0</v>
      </c>
      <c r="M285" s="206">
        <v>0</v>
      </c>
      <c r="N285" s="206">
        <v>0</v>
      </c>
      <c r="O285" s="206">
        <v>0</v>
      </c>
      <c r="P285" s="206">
        <v>0</v>
      </c>
      <c r="Q285" s="206">
        <v>0</v>
      </c>
      <c r="R285" s="206">
        <v>0</v>
      </c>
      <c r="S285" s="206">
        <v>0</v>
      </c>
      <c r="T285" s="206">
        <v>0</v>
      </c>
      <c r="U285" s="206">
        <v>0</v>
      </c>
      <c r="V285" s="206">
        <v>0</v>
      </c>
      <c r="W285" s="206">
        <v>0</v>
      </c>
      <c r="X285" s="206">
        <v>0</v>
      </c>
      <c r="Y285" s="206">
        <v>0</v>
      </c>
      <c r="Z285" s="206">
        <v>0</v>
      </c>
      <c r="AA285" s="206">
        <v>0</v>
      </c>
      <c r="AB285" s="206">
        <v>0</v>
      </c>
      <c r="AC285" s="206">
        <v>0</v>
      </c>
      <c r="AD285" s="206">
        <v>0</v>
      </c>
      <c r="AE285" s="206">
        <v>0</v>
      </c>
      <c r="AF285" s="206">
        <v>0</v>
      </c>
      <c r="AG285" s="206">
        <v>0</v>
      </c>
      <c r="AH285" s="206">
        <v>0</v>
      </c>
      <c r="AI285" s="206">
        <v>0</v>
      </c>
      <c r="AJ285" s="206">
        <v>0</v>
      </c>
      <c r="AK285" s="206">
        <v>0</v>
      </c>
      <c r="AL285" s="206">
        <v>0</v>
      </c>
      <c r="AM285" s="206">
        <v>0</v>
      </c>
      <c r="AN285" s="206">
        <v>0</v>
      </c>
      <c r="AO285" s="206">
        <v>0</v>
      </c>
      <c r="AP285" s="206">
        <v>0</v>
      </c>
      <c r="AQ285" s="206">
        <v>0</v>
      </c>
      <c r="AR285" s="206">
        <v>0</v>
      </c>
      <c r="AS285" s="206">
        <v>0</v>
      </c>
      <c r="AT285" s="206">
        <v>0</v>
      </c>
      <c r="AU285" s="206">
        <v>0</v>
      </c>
    </row>
    <row r="286" spans="1:47" x14ac:dyDescent="0.3">
      <c r="A286" s="204">
        <f t="shared" si="4"/>
        <v>4</v>
      </c>
      <c r="B286" s="204" t="str">
        <f t="shared" si="4"/>
        <v>TRINIDAD AND TOBAGO</v>
      </c>
      <c r="C286" s="204">
        <v>4</v>
      </c>
      <c r="E286" s="206">
        <v>3</v>
      </c>
      <c r="F286" s="207" t="s">
        <v>778</v>
      </c>
      <c r="G286" s="206">
        <v>3</v>
      </c>
      <c r="H286" s="206">
        <v>0</v>
      </c>
      <c r="I286" s="206">
        <v>0</v>
      </c>
      <c r="J286" s="206">
        <v>0</v>
      </c>
      <c r="K286" s="206">
        <v>0</v>
      </c>
      <c r="L286" s="206">
        <v>0</v>
      </c>
      <c r="M286" s="206">
        <v>0</v>
      </c>
      <c r="N286" s="206">
        <v>0</v>
      </c>
      <c r="O286" s="206">
        <v>0</v>
      </c>
      <c r="P286" s="206">
        <v>0</v>
      </c>
      <c r="Q286" s="206">
        <v>0</v>
      </c>
      <c r="R286" s="206">
        <v>0</v>
      </c>
      <c r="S286" s="206">
        <v>0</v>
      </c>
      <c r="T286" s="206">
        <v>0</v>
      </c>
      <c r="U286" s="206">
        <v>0</v>
      </c>
      <c r="V286" s="206">
        <v>0</v>
      </c>
      <c r="W286" s="206">
        <v>0</v>
      </c>
      <c r="X286" s="206">
        <v>1</v>
      </c>
      <c r="Y286" s="206">
        <v>0</v>
      </c>
      <c r="Z286" s="206">
        <v>0</v>
      </c>
      <c r="AA286" s="206">
        <v>0</v>
      </c>
      <c r="AB286" s="206">
        <v>0</v>
      </c>
      <c r="AC286" s="206">
        <v>0</v>
      </c>
      <c r="AD286" s="206">
        <v>0</v>
      </c>
      <c r="AE286" s="206">
        <v>0</v>
      </c>
      <c r="AF286" s="206">
        <v>0</v>
      </c>
      <c r="AG286" s="206">
        <v>0</v>
      </c>
      <c r="AH286" s="206">
        <v>2</v>
      </c>
      <c r="AI286" s="206">
        <v>0</v>
      </c>
      <c r="AJ286" s="206">
        <v>0</v>
      </c>
      <c r="AK286" s="206">
        <v>0</v>
      </c>
      <c r="AL286" s="206">
        <v>0</v>
      </c>
      <c r="AM286" s="206">
        <v>0</v>
      </c>
      <c r="AN286" s="206">
        <v>0</v>
      </c>
      <c r="AO286" s="206">
        <v>0</v>
      </c>
      <c r="AP286" s="206">
        <v>0</v>
      </c>
      <c r="AQ286" s="206">
        <v>0</v>
      </c>
      <c r="AR286" s="206">
        <v>0</v>
      </c>
      <c r="AS286" s="206">
        <v>0</v>
      </c>
      <c r="AT286" s="206">
        <v>0</v>
      </c>
      <c r="AU286" s="206">
        <v>0</v>
      </c>
    </row>
    <row r="287" spans="1:47" x14ac:dyDescent="0.3">
      <c r="A287" s="204">
        <f t="shared" si="4"/>
        <v>4</v>
      </c>
      <c r="B287" s="204" t="str">
        <f t="shared" si="4"/>
        <v>TUNISIA</v>
      </c>
      <c r="C287" s="204">
        <v>4</v>
      </c>
      <c r="E287" s="206">
        <v>3</v>
      </c>
      <c r="F287" s="207" t="s">
        <v>569</v>
      </c>
      <c r="G287" s="206">
        <v>0</v>
      </c>
      <c r="H287" s="206">
        <v>0</v>
      </c>
      <c r="I287" s="206">
        <v>0</v>
      </c>
      <c r="J287" s="206">
        <v>0</v>
      </c>
      <c r="K287" s="206">
        <v>0</v>
      </c>
      <c r="L287" s="206">
        <v>0</v>
      </c>
      <c r="M287" s="206">
        <v>0</v>
      </c>
      <c r="N287" s="206">
        <v>0</v>
      </c>
      <c r="O287" s="206">
        <v>0</v>
      </c>
      <c r="P287" s="206">
        <v>0</v>
      </c>
      <c r="Q287" s="206">
        <v>0</v>
      </c>
      <c r="R287" s="206">
        <v>0</v>
      </c>
      <c r="S287" s="206">
        <v>0</v>
      </c>
      <c r="T287" s="206">
        <v>0</v>
      </c>
      <c r="U287" s="206">
        <v>0</v>
      </c>
      <c r="V287" s="206">
        <v>0</v>
      </c>
      <c r="W287" s="206">
        <v>0</v>
      </c>
      <c r="X287" s="206">
        <v>0</v>
      </c>
      <c r="Y287" s="206">
        <v>0</v>
      </c>
      <c r="Z287" s="206">
        <v>0</v>
      </c>
      <c r="AA287" s="206">
        <v>0</v>
      </c>
      <c r="AB287" s="206">
        <v>0</v>
      </c>
      <c r="AC287" s="206">
        <v>0</v>
      </c>
      <c r="AD287" s="206">
        <v>0</v>
      </c>
      <c r="AE287" s="206">
        <v>0</v>
      </c>
      <c r="AF287" s="206">
        <v>0</v>
      </c>
      <c r="AG287" s="206">
        <v>0</v>
      </c>
      <c r="AH287" s="206">
        <v>0</v>
      </c>
      <c r="AI287" s="206">
        <v>0</v>
      </c>
      <c r="AJ287" s="206">
        <v>0</v>
      </c>
      <c r="AK287" s="206">
        <v>0</v>
      </c>
      <c r="AL287" s="206">
        <v>0</v>
      </c>
      <c r="AM287" s="206">
        <v>0</v>
      </c>
      <c r="AN287" s="206">
        <v>0</v>
      </c>
      <c r="AO287" s="206">
        <v>0</v>
      </c>
      <c r="AP287" s="206">
        <v>0</v>
      </c>
      <c r="AQ287" s="206">
        <v>0</v>
      </c>
      <c r="AR287" s="206">
        <v>0</v>
      </c>
      <c r="AS287" s="206">
        <v>0</v>
      </c>
      <c r="AT287" s="206">
        <v>0</v>
      </c>
      <c r="AU287" s="206">
        <v>0</v>
      </c>
    </row>
    <row r="288" spans="1:47" x14ac:dyDescent="0.3">
      <c r="A288" s="204">
        <f t="shared" si="4"/>
        <v>4</v>
      </c>
      <c r="B288" s="204" t="str">
        <f t="shared" si="4"/>
        <v>TURKEY</v>
      </c>
      <c r="C288" s="204">
        <v>4</v>
      </c>
      <c r="E288" s="206">
        <v>3</v>
      </c>
      <c r="F288" s="207" t="s">
        <v>491</v>
      </c>
      <c r="G288" s="206">
        <v>10</v>
      </c>
      <c r="H288" s="206">
        <v>0</v>
      </c>
      <c r="I288" s="206">
        <v>0</v>
      </c>
      <c r="J288" s="206">
        <v>1</v>
      </c>
      <c r="K288" s="206">
        <v>0</v>
      </c>
      <c r="L288" s="206">
        <v>0</v>
      </c>
      <c r="M288" s="206">
        <v>0</v>
      </c>
      <c r="N288" s="206">
        <v>0</v>
      </c>
      <c r="O288" s="206">
        <v>0</v>
      </c>
      <c r="P288" s="206">
        <v>0</v>
      </c>
      <c r="Q288" s="206">
        <v>0</v>
      </c>
      <c r="R288" s="206">
        <v>0</v>
      </c>
      <c r="S288" s="206">
        <v>0</v>
      </c>
      <c r="T288" s="206">
        <v>0</v>
      </c>
      <c r="U288" s="206">
        <v>0</v>
      </c>
      <c r="V288" s="206">
        <v>0</v>
      </c>
      <c r="W288" s="206">
        <v>0</v>
      </c>
      <c r="X288" s="206">
        <v>7</v>
      </c>
      <c r="Y288" s="206">
        <v>0</v>
      </c>
      <c r="Z288" s="206">
        <v>0</v>
      </c>
      <c r="AA288" s="206">
        <v>0</v>
      </c>
      <c r="AB288" s="206">
        <v>0</v>
      </c>
      <c r="AC288" s="206">
        <v>0</v>
      </c>
      <c r="AD288" s="206">
        <v>0</v>
      </c>
      <c r="AE288" s="206">
        <v>0</v>
      </c>
      <c r="AF288" s="206">
        <v>0</v>
      </c>
      <c r="AG288" s="206">
        <v>0</v>
      </c>
      <c r="AH288" s="206">
        <v>0</v>
      </c>
      <c r="AI288" s="206">
        <v>0</v>
      </c>
      <c r="AJ288" s="206">
        <v>0</v>
      </c>
      <c r="AK288" s="206">
        <v>0</v>
      </c>
      <c r="AL288" s="206">
        <v>2</v>
      </c>
      <c r="AM288" s="206">
        <v>0</v>
      </c>
      <c r="AN288" s="206">
        <v>0</v>
      </c>
      <c r="AO288" s="206">
        <v>0</v>
      </c>
      <c r="AP288" s="206">
        <v>0</v>
      </c>
      <c r="AQ288" s="206">
        <v>0</v>
      </c>
      <c r="AR288" s="206">
        <v>0</v>
      </c>
      <c r="AS288" s="206">
        <v>0</v>
      </c>
      <c r="AT288" s="206">
        <v>0</v>
      </c>
      <c r="AU288" s="206">
        <v>0</v>
      </c>
    </row>
    <row r="289" spans="1:47" x14ac:dyDescent="0.3">
      <c r="A289" s="204">
        <f t="shared" si="4"/>
        <v>4</v>
      </c>
      <c r="B289" s="204" t="str">
        <f t="shared" si="4"/>
        <v>TURKMENISTAN</v>
      </c>
      <c r="C289" s="204">
        <v>4</v>
      </c>
      <c r="E289" s="206">
        <v>3</v>
      </c>
      <c r="F289" s="207" t="s">
        <v>779</v>
      </c>
      <c r="G289" s="206">
        <v>7</v>
      </c>
      <c r="H289" s="206">
        <v>0</v>
      </c>
      <c r="I289" s="206">
        <v>0</v>
      </c>
      <c r="J289" s="206">
        <v>0</v>
      </c>
      <c r="K289" s="206">
        <v>0</v>
      </c>
      <c r="L289" s="206">
        <v>0</v>
      </c>
      <c r="M289" s="206">
        <v>0</v>
      </c>
      <c r="N289" s="206">
        <v>0</v>
      </c>
      <c r="O289" s="206">
        <v>0</v>
      </c>
      <c r="P289" s="206">
        <v>0</v>
      </c>
      <c r="Q289" s="206">
        <v>0</v>
      </c>
      <c r="R289" s="206">
        <v>0</v>
      </c>
      <c r="S289" s="206">
        <v>0</v>
      </c>
      <c r="T289" s="206">
        <v>0</v>
      </c>
      <c r="U289" s="206">
        <v>0</v>
      </c>
      <c r="V289" s="206">
        <v>0</v>
      </c>
      <c r="W289" s="206">
        <v>0</v>
      </c>
      <c r="X289" s="206">
        <v>3</v>
      </c>
      <c r="Y289" s="206">
        <v>0</v>
      </c>
      <c r="Z289" s="206">
        <v>0</v>
      </c>
      <c r="AA289" s="206">
        <v>0</v>
      </c>
      <c r="AB289" s="206">
        <v>0</v>
      </c>
      <c r="AC289" s="206">
        <v>0</v>
      </c>
      <c r="AD289" s="206">
        <v>0</v>
      </c>
      <c r="AE289" s="206">
        <v>0</v>
      </c>
      <c r="AF289" s="206">
        <v>0</v>
      </c>
      <c r="AG289" s="206">
        <v>0</v>
      </c>
      <c r="AH289" s="206">
        <v>0</v>
      </c>
      <c r="AI289" s="206">
        <v>0</v>
      </c>
      <c r="AJ289" s="206">
        <v>0</v>
      </c>
      <c r="AK289" s="206">
        <v>0</v>
      </c>
      <c r="AL289" s="206">
        <v>2</v>
      </c>
      <c r="AM289" s="206">
        <v>0</v>
      </c>
      <c r="AN289" s="206">
        <v>0</v>
      </c>
      <c r="AO289" s="206">
        <v>0</v>
      </c>
      <c r="AP289" s="206">
        <v>0</v>
      </c>
      <c r="AQ289" s="206">
        <v>0</v>
      </c>
      <c r="AR289" s="206">
        <v>0</v>
      </c>
      <c r="AS289" s="206">
        <v>0</v>
      </c>
      <c r="AT289" s="206">
        <v>0</v>
      </c>
      <c r="AU289" s="206">
        <v>2</v>
      </c>
    </row>
    <row r="290" spans="1:47" x14ac:dyDescent="0.3">
      <c r="A290" s="204">
        <f t="shared" si="4"/>
        <v>4</v>
      </c>
      <c r="B290" s="204" t="str">
        <f t="shared" si="4"/>
        <v>TURKS AND CAICOS ISLANDS</v>
      </c>
      <c r="C290" s="204">
        <v>4</v>
      </c>
      <c r="E290" s="206">
        <v>3</v>
      </c>
      <c r="F290" s="207" t="s">
        <v>780</v>
      </c>
      <c r="G290" s="206">
        <v>0</v>
      </c>
      <c r="H290" s="206">
        <v>0</v>
      </c>
      <c r="I290" s="206">
        <v>0</v>
      </c>
      <c r="J290" s="206">
        <v>0</v>
      </c>
      <c r="K290" s="206">
        <v>0</v>
      </c>
      <c r="L290" s="206">
        <v>0</v>
      </c>
      <c r="M290" s="206">
        <v>0</v>
      </c>
      <c r="N290" s="206">
        <v>0</v>
      </c>
      <c r="O290" s="206">
        <v>0</v>
      </c>
      <c r="P290" s="206">
        <v>0</v>
      </c>
      <c r="Q290" s="206">
        <v>0</v>
      </c>
      <c r="R290" s="206">
        <v>0</v>
      </c>
      <c r="S290" s="206">
        <v>0</v>
      </c>
      <c r="T290" s="206">
        <v>0</v>
      </c>
      <c r="U290" s="206">
        <v>0</v>
      </c>
      <c r="V290" s="206">
        <v>0</v>
      </c>
      <c r="W290" s="206">
        <v>0</v>
      </c>
      <c r="X290" s="206">
        <v>0</v>
      </c>
      <c r="Y290" s="206">
        <v>0</v>
      </c>
      <c r="Z290" s="206">
        <v>0</v>
      </c>
      <c r="AA290" s="206">
        <v>0</v>
      </c>
      <c r="AB290" s="206">
        <v>0</v>
      </c>
      <c r="AC290" s="206">
        <v>0</v>
      </c>
      <c r="AD290" s="206">
        <v>0</v>
      </c>
      <c r="AE290" s="206">
        <v>0</v>
      </c>
      <c r="AF290" s="206">
        <v>0</v>
      </c>
      <c r="AG290" s="206">
        <v>0</v>
      </c>
      <c r="AH290" s="206">
        <v>0</v>
      </c>
      <c r="AI290" s="206">
        <v>0</v>
      </c>
      <c r="AJ290" s="206">
        <v>0</v>
      </c>
      <c r="AK290" s="206">
        <v>0</v>
      </c>
      <c r="AL290" s="206">
        <v>0</v>
      </c>
      <c r="AM290" s="206">
        <v>0</v>
      </c>
      <c r="AN290" s="206">
        <v>0</v>
      </c>
      <c r="AO290" s="206">
        <v>0</v>
      </c>
      <c r="AP290" s="206">
        <v>0</v>
      </c>
      <c r="AQ290" s="206">
        <v>0</v>
      </c>
      <c r="AR290" s="206">
        <v>0</v>
      </c>
      <c r="AS290" s="206">
        <v>0</v>
      </c>
      <c r="AT290" s="206">
        <v>0</v>
      </c>
      <c r="AU290" s="206">
        <v>0</v>
      </c>
    </row>
    <row r="291" spans="1:47" x14ac:dyDescent="0.3">
      <c r="A291" s="204">
        <f t="shared" si="4"/>
        <v>4</v>
      </c>
      <c r="B291" s="204" t="str">
        <f t="shared" si="4"/>
        <v>TUVALU</v>
      </c>
      <c r="C291" s="204">
        <v>4</v>
      </c>
      <c r="E291" s="206">
        <v>3</v>
      </c>
      <c r="F291" s="207" t="s">
        <v>781</v>
      </c>
      <c r="G291" s="206">
        <v>0</v>
      </c>
      <c r="H291" s="206">
        <v>0</v>
      </c>
      <c r="I291" s="206">
        <v>0</v>
      </c>
      <c r="J291" s="206">
        <v>0</v>
      </c>
      <c r="K291" s="206">
        <v>0</v>
      </c>
      <c r="L291" s="206">
        <v>0</v>
      </c>
      <c r="M291" s="206">
        <v>0</v>
      </c>
      <c r="N291" s="206">
        <v>0</v>
      </c>
      <c r="O291" s="206">
        <v>0</v>
      </c>
      <c r="P291" s="206">
        <v>0</v>
      </c>
      <c r="Q291" s="206">
        <v>0</v>
      </c>
      <c r="R291" s="206">
        <v>0</v>
      </c>
      <c r="S291" s="206">
        <v>0</v>
      </c>
      <c r="T291" s="206">
        <v>0</v>
      </c>
      <c r="U291" s="206">
        <v>0</v>
      </c>
      <c r="V291" s="206">
        <v>0</v>
      </c>
      <c r="W291" s="206">
        <v>0</v>
      </c>
      <c r="X291" s="206">
        <v>0</v>
      </c>
      <c r="Y291" s="206">
        <v>0</v>
      </c>
      <c r="Z291" s="206">
        <v>0</v>
      </c>
      <c r="AA291" s="206">
        <v>0</v>
      </c>
      <c r="AB291" s="206">
        <v>0</v>
      </c>
      <c r="AC291" s="206">
        <v>0</v>
      </c>
      <c r="AD291" s="206">
        <v>0</v>
      </c>
      <c r="AE291" s="206">
        <v>0</v>
      </c>
      <c r="AF291" s="206">
        <v>0</v>
      </c>
      <c r="AG291" s="206">
        <v>0</v>
      </c>
      <c r="AH291" s="206">
        <v>0</v>
      </c>
      <c r="AI291" s="206">
        <v>0</v>
      </c>
      <c r="AJ291" s="206">
        <v>0</v>
      </c>
      <c r="AK291" s="206">
        <v>0</v>
      </c>
      <c r="AL291" s="206">
        <v>0</v>
      </c>
      <c r="AM291" s="206">
        <v>0</v>
      </c>
      <c r="AN291" s="206">
        <v>0</v>
      </c>
      <c r="AO291" s="206">
        <v>0</v>
      </c>
      <c r="AP291" s="206">
        <v>0</v>
      </c>
      <c r="AQ291" s="206">
        <v>0</v>
      </c>
      <c r="AR291" s="206">
        <v>0</v>
      </c>
      <c r="AS291" s="206">
        <v>0</v>
      </c>
      <c r="AT291" s="206">
        <v>0</v>
      </c>
      <c r="AU291" s="206">
        <v>0</v>
      </c>
    </row>
    <row r="292" spans="1:47" x14ac:dyDescent="0.3">
      <c r="A292" s="204">
        <f t="shared" si="4"/>
        <v>4</v>
      </c>
      <c r="B292" s="204" t="str">
        <f t="shared" si="4"/>
        <v>UGANDA</v>
      </c>
      <c r="C292" s="204">
        <v>4</v>
      </c>
      <c r="E292" s="206">
        <v>3</v>
      </c>
      <c r="F292" s="207" t="s">
        <v>571</v>
      </c>
      <c r="G292" s="206">
        <v>0</v>
      </c>
      <c r="H292" s="206">
        <v>0</v>
      </c>
      <c r="I292" s="206">
        <v>0</v>
      </c>
      <c r="J292" s="206">
        <v>0</v>
      </c>
      <c r="K292" s="206">
        <v>0</v>
      </c>
      <c r="L292" s="206">
        <v>0</v>
      </c>
      <c r="M292" s="206">
        <v>0</v>
      </c>
      <c r="N292" s="206">
        <v>0</v>
      </c>
      <c r="O292" s="206">
        <v>0</v>
      </c>
      <c r="P292" s="206">
        <v>0</v>
      </c>
      <c r="Q292" s="206">
        <v>0</v>
      </c>
      <c r="R292" s="206">
        <v>0</v>
      </c>
      <c r="S292" s="206">
        <v>0</v>
      </c>
      <c r="T292" s="206">
        <v>0</v>
      </c>
      <c r="U292" s="206">
        <v>0</v>
      </c>
      <c r="V292" s="206">
        <v>0</v>
      </c>
      <c r="W292" s="206">
        <v>0</v>
      </c>
      <c r="X292" s="206">
        <v>0</v>
      </c>
      <c r="Y292" s="206">
        <v>0</v>
      </c>
      <c r="Z292" s="206">
        <v>0</v>
      </c>
      <c r="AA292" s="206">
        <v>0</v>
      </c>
      <c r="AB292" s="206">
        <v>0</v>
      </c>
      <c r="AC292" s="206">
        <v>0</v>
      </c>
      <c r="AD292" s="206">
        <v>0</v>
      </c>
      <c r="AE292" s="206">
        <v>0</v>
      </c>
      <c r="AF292" s="206">
        <v>0</v>
      </c>
      <c r="AG292" s="206">
        <v>0</v>
      </c>
      <c r="AH292" s="206">
        <v>0</v>
      </c>
      <c r="AI292" s="206">
        <v>0</v>
      </c>
      <c r="AJ292" s="206">
        <v>0</v>
      </c>
      <c r="AK292" s="206">
        <v>0</v>
      </c>
      <c r="AL292" s="206">
        <v>0</v>
      </c>
      <c r="AM292" s="206">
        <v>0</v>
      </c>
      <c r="AN292" s="206">
        <v>0</v>
      </c>
      <c r="AO292" s="206">
        <v>0</v>
      </c>
      <c r="AP292" s="206">
        <v>0</v>
      </c>
      <c r="AQ292" s="206">
        <v>0</v>
      </c>
      <c r="AR292" s="206">
        <v>0</v>
      </c>
      <c r="AS292" s="206">
        <v>0</v>
      </c>
      <c r="AT292" s="206">
        <v>0</v>
      </c>
      <c r="AU292" s="206">
        <v>0</v>
      </c>
    </row>
    <row r="293" spans="1:47" x14ac:dyDescent="0.3">
      <c r="A293" s="204">
        <f t="shared" si="4"/>
        <v>4</v>
      </c>
      <c r="B293" s="204" t="str">
        <f t="shared" si="4"/>
        <v>UKRAINE</v>
      </c>
      <c r="C293" s="204">
        <v>4</v>
      </c>
      <c r="E293" s="206">
        <v>3</v>
      </c>
      <c r="F293" s="207" t="s">
        <v>782</v>
      </c>
      <c r="G293" s="206">
        <v>142</v>
      </c>
      <c r="H293" s="206">
        <v>0</v>
      </c>
      <c r="I293" s="206">
        <v>0</v>
      </c>
      <c r="J293" s="206">
        <v>1</v>
      </c>
      <c r="K293" s="206">
        <v>0</v>
      </c>
      <c r="L293" s="206">
        <v>2</v>
      </c>
      <c r="M293" s="206">
        <v>19</v>
      </c>
      <c r="N293" s="206">
        <v>0</v>
      </c>
      <c r="O293" s="206">
        <v>0</v>
      </c>
      <c r="P293" s="206">
        <v>0</v>
      </c>
      <c r="Q293" s="206">
        <v>0</v>
      </c>
      <c r="R293" s="206">
        <v>0</v>
      </c>
      <c r="S293" s="206">
        <v>0</v>
      </c>
      <c r="T293" s="206">
        <v>4</v>
      </c>
      <c r="U293" s="206">
        <v>2</v>
      </c>
      <c r="V293" s="206">
        <v>0</v>
      </c>
      <c r="W293" s="206">
        <v>0</v>
      </c>
      <c r="X293" s="206">
        <v>53</v>
      </c>
      <c r="Y293" s="206">
        <v>1</v>
      </c>
      <c r="Z293" s="206">
        <v>0</v>
      </c>
      <c r="AA293" s="206">
        <v>0</v>
      </c>
      <c r="AB293" s="206">
        <v>0</v>
      </c>
      <c r="AC293" s="206">
        <v>0</v>
      </c>
      <c r="AD293" s="206">
        <v>0</v>
      </c>
      <c r="AE293" s="206">
        <v>0</v>
      </c>
      <c r="AF293" s="206">
        <v>0</v>
      </c>
      <c r="AG293" s="206">
        <v>0</v>
      </c>
      <c r="AH293" s="206">
        <v>11</v>
      </c>
      <c r="AI293" s="206">
        <v>0</v>
      </c>
      <c r="AJ293" s="206">
        <v>1</v>
      </c>
      <c r="AK293" s="206">
        <v>0</v>
      </c>
      <c r="AL293" s="206">
        <v>32</v>
      </c>
      <c r="AM293" s="206">
        <v>9</v>
      </c>
      <c r="AN293" s="206">
        <v>1</v>
      </c>
      <c r="AO293" s="206">
        <v>0</v>
      </c>
      <c r="AP293" s="206">
        <v>0</v>
      </c>
      <c r="AQ293" s="206">
        <v>0</v>
      </c>
      <c r="AR293" s="206">
        <v>1</v>
      </c>
      <c r="AS293" s="206">
        <v>1</v>
      </c>
      <c r="AT293" s="206">
        <v>1</v>
      </c>
      <c r="AU293" s="206">
        <v>3</v>
      </c>
    </row>
    <row r="294" spans="1:47" x14ac:dyDescent="0.3">
      <c r="A294" s="204">
        <f t="shared" si="4"/>
        <v>4</v>
      </c>
      <c r="B294" s="204" t="str">
        <f t="shared" si="4"/>
        <v>UNITED ARAB EMIRATES</v>
      </c>
      <c r="C294" s="204">
        <v>4</v>
      </c>
      <c r="E294" s="206">
        <v>3</v>
      </c>
      <c r="F294" s="207" t="s">
        <v>783</v>
      </c>
      <c r="G294" s="206">
        <v>4</v>
      </c>
      <c r="H294" s="206">
        <v>0</v>
      </c>
      <c r="I294" s="206">
        <v>0</v>
      </c>
      <c r="J294" s="206">
        <v>0</v>
      </c>
      <c r="K294" s="206">
        <v>0</v>
      </c>
      <c r="L294" s="206">
        <v>0</v>
      </c>
      <c r="M294" s="206">
        <v>0</v>
      </c>
      <c r="N294" s="206">
        <v>0</v>
      </c>
      <c r="O294" s="206">
        <v>0</v>
      </c>
      <c r="P294" s="206">
        <v>0</v>
      </c>
      <c r="Q294" s="206">
        <v>0</v>
      </c>
      <c r="R294" s="206">
        <v>0</v>
      </c>
      <c r="S294" s="206">
        <v>0</v>
      </c>
      <c r="T294" s="206">
        <v>0</v>
      </c>
      <c r="U294" s="206">
        <v>0</v>
      </c>
      <c r="V294" s="206">
        <v>0</v>
      </c>
      <c r="W294" s="206">
        <v>0</v>
      </c>
      <c r="X294" s="206">
        <v>2</v>
      </c>
      <c r="Y294" s="206">
        <v>0</v>
      </c>
      <c r="Z294" s="206">
        <v>0</v>
      </c>
      <c r="AA294" s="206">
        <v>0</v>
      </c>
      <c r="AB294" s="206">
        <v>0</v>
      </c>
      <c r="AC294" s="206">
        <v>0</v>
      </c>
      <c r="AD294" s="206">
        <v>0</v>
      </c>
      <c r="AE294" s="206">
        <v>0</v>
      </c>
      <c r="AF294" s="206">
        <v>0</v>
      </c>
      <c r="AG294" s="206">
        <v>0</v>
      </c>
      <c r="AH294" s="206">
        <v>0</v>
      </c>
      <c r="AI294" s="206">
        <v>0</v>
      </c>
      <c r="AJ294" s="206">
        <v>0</v>
      </c>
      <c r="AK294" s="206">
        <v>0</v>
      </c>
      <c r="AL294" s="206">
        <v>1</v>
      </c>
      <c r="AM294" s="206">
        <v>0</v>
      </c>
      <c r="AN294" s="206">
        <v>0</v>
      </c>
      <c r="AO294" s="206">
        <v>1</v>
      </c>
      <c r="AP294" s="206">
        <v>0</v>
      </c>
      <c r="AQ294" s="206">
        <v>0</v>
      </c>
      <c r="AR294" s="206">
        <v>0</v>
      </c>
      <c r="AS294" s="206">
        <v>0</v>
      </c>
      <c r="AT294" s="206">
        <v>0</v>
      </c>
      <c r="AU294" s="206">
        <v>0</v>
      </c>
    </row>
    <row r="295" spans="1:47" x14ac:dyDescent="0.3">
      <c r="A295" s="204">
        <f t="shared" si="4"/>
        <v>4</v>
      </c>
      <c r="B295" s="204" t="str">
        <f t="shared" si="4"/>
        <v>UNITED KINGDOM</v>
      </c>
      <c r="C295" s="204">
        <v>4</v>
      </c>
      <c r="E295" s="206">
        <v>3</v>
      </c>
      <c r="F295" s="207" t="s">
        <v>784</v>
      </c>
      <c r="G295" s="206">
        <v>9</v>
      </c>
      <c r="H295" s="206">
        <v>0</v>
      </c>
      <c r="I295" s="206">
        <v>0</v>
      </c>
      <c r="J295" s="206">
        <v>1</v>
      </c>
      <c r="K295" s="206">
        <v>0</v>
      </c>
      <c r="L295" s="206">
        <v>0</v>
      </c>
      <c r="M295" s="206">
        <v>1</v>
      </c>
      <c r="N295" s="206">
        <v>0</v>
      </c>
      <c r="O295" s="206">
        <v>0</v>
      </c>
      <c r="P295" s="206">
        <v>0</v>
      </c>
      <c r="Q295" s="206">
        <v>0</v>
      </c>
      <c r="R295" s="206">
        <v>0</v>
      </c>
      <c r="S295" s="206">
        <v>0</v>
      </c>
      <c r="T295" s="206">
        <v>0</v>
      </c>
      <c r="U295" s="206">
        <v>0</v>
      </c>
      <c r="V295" s="206">
        <v>0</v>
      </c>
      <c r="W295" s="206">
        <v>0</v>
      </c>
      <c r="X295" s="206">
        <v>6</v>
      </c>
      <c r="Y295" s="206">
        <v>0</v>
      </c>
      <c r="Z295" s="206">
        <v>0</v>
      </c>
      <c r="AA295" s="206">
        <v>0</v>
      </c>
      <c r="AB295" s="206">
        <v>0</v>
      </c>
      <c r="AC295" s="206">
        <v>0</v>
      </c>
      <c r="AD295" s="206">
        <v>0</v>
      </c>
      <c r="AE295" s="206">
        <v>0</v>
      </c>
      <c r="AF295" s="206">
        <v>0</v>
      </c>
      <c r="AG295" s="206">
        <v>0</v>
      </c>
      <c r="AH295" s="206">
        <v>0</v>
      </c>
      <c r="AI295" s="206">
        <v>0</v>
      </c>
      <c r="AJ295" s="206">
        <v>0</v>
      </c>
      <c r="AK295" s="206">
        <v>0</v>
      </c>
      <c r="AL295" s="206">
        <v>0</v>
      </c>
      <c r="AM295" s="206">
        <v>1</v>
      </c>
      <c r="AN295" s="206">
        <v>0</v>
      </c>
      <c r="AO295" s="206">
        <v>0</v>
      </c>
      <c r="AP295" s="206">
        <v>0</v>
      </c>
      <c r="AQ295" s="206">
        <v>0</v>
      </c>
      <c r="AR295" s="206">
        <v>0</v>
      </c>
      <c r="AS295" s="206">
        <v>0</v>
      </c>
      <c r="AT295" s="206">
        <v>0</v>
      </c>
      <c r="AU295" s="206">
        <v>0</v>
      </c>
    </row>
    <row r="296" spans="1:47" x14ac:dyDescent="0.3">
      <c r="A296" s="204">
        <f t="shared" si="4"/>
        <v>4</v>
      </c>
      <c r="B296" s="204" t="str">
        <f t="shared" si="4"/>
        <v>URUGUAY</v>
      </c>
      <c r="C296" s="204">
        <v>4</v>
      </c>
      <c r="E296" s="206">
        <v>3</v>
      </c>
      <c r="F296" s="207" t="s">
        <v>531</v>
      </c>
      <c r="G296" s="206">
        <v>0</v>
      </c>
      <c r="H296" s="206">
        <v>0</v>
      </c>
      <c r="I296" s="206">
        <v>0</v>
      </c>
      <c r="J296" s="206">
        <v>0</v>
      </c>
      <c r="K296" s="206">
        <v>0</v>
      </c>
      <c r="L296" s="206">
        <v>0</v>
      </c>
      <c r="M296" s="206">
        <v>0</v>
      </c>
      <c r="N296" s="206">
        <v>0</v>
      </c>
      <c r="O296" s="206">
        <v>0</v>
      </c>
      <c r="P296" s="206">
        <v>0</v>
      </c>
      <c r="Q296" s="206">
        <v>0</v>
      </c>
      <c r="R296" s="206">
        <v>0</v>
      </c>
      <c r="S296" s="206">
        <v>0</v>
      </c>
      <c r="T296" s="206">
        <v>0</v>
      </c>
      <c r="U296" s="206">
        <v>0</v>
      </c>
      <c r="V296" s="206">
        <v>0</v>
      </c>
      <c r="W296" s="206">
        <v>0</v>
      </c>
      <c r="X296" s="206">
        <v>0</v>
      </c>
      <c r="Y296" s="206">
        <v>0</v>
      </c>
      <c r="Z296" s="206">
        <v>0</v>
      </c>
      <c r="AA296" s="206">
        <v>0</v>
      </c>
      <c r="AB296" s="206">
        <v>0</v>
      </c>
      <c r="AC296" s="206">
        <v>0</v>
      </c>
      <c r="AD296" s="206">
        <v>0</v>
      </c>
      <c r="AE296" s="206">
        <v>0</v>
      </c>
      <c r="AF296" s="206">
        <v>0</v>
      </c>
      <c r="AG296" s="206">
        <v>0</v>
      </c>
      <c r="AH296" s="206">
        <v>0</v>
      </c>
      <c r="AI296" s="206">
        <v>0</v>
      </c>
      <c r="AJ296" s="206">
        <v>0</v>
      </c>
      <c r="AK296" s="206">
        <v>0</v>
      </c>
      <c r="AL296" s="206">
        <v>0</v>
      </c>
      <c r="AM296" s="206">
        <v>0</v>
      </c>
      <c r="AN296" s="206">
        <v>0</v>
      </c>
      <c r="AO296" s="206">
        <v>0</v>
      </c>
      <c r="AP296" s="206">
        <v>0</v>
      </c>
      <c r="AQ296" s="206">
        <v>0</v>
      </c>
      <c r="AR296" s="206">
        <v>0</v>
      </c>
      <c r="AS296" s="206">
        <v>0</v>
      </c>
      <c r="AT296" s="206">
        <v>0</v>
      </c>
      <c r="AU296" s="206">
        <v>0</v>
      </c>
    </row>
    <row r="297" spans="1:47" x14ac:dyDescent="0.3">
      <c r="A297" s="204">
        <f t="shared" si="4"/>
        <v>4</v>
      </c>
      <c r="B297" s="204" t="str">
        <f t="shared" si="4"/>
        <v>US MINOR OUTLYING ISLANDS</v>
      </c>
      <c r="C297" s="204">
        <v>4</v>
      </c>
      <c r="E297" s="206">
        <v>3</v>
      </c>
      <c r="F297" s="207" t="s">
        <v>785</v>
      </c>
      <c r="G297" s="206">
        <v>0</v>
      </c>
      <c r="H297" s="206">
        <v>0</v>
      </c>
      <c r="I297" s="206">
        <v>0</v>
      </c>
      <c r="J297" s="206">
        <v>0</v>
      </c>
      <c r="K297" s="206">
        <v>0</v>
      </c>
      <c r="L297" s="206">
        <v>0</v>
      </c>
      <c r="M297" s="206">
        <v>0</v>
      </c>
      <c r="N297" s="206">
        <v>0</v>
      </c>
      <c r="O297" s="206">
        <v>0</v>
      </c>
      <c r="P297" s="206">
        <v>0</v>
      </c>
      <c r="Q297" s="206">
        <v>0</v>
      </c>
      <c r="R297" s="206">
        <v>0</v>
      </c>
      <c r="S297" s="206">
        <v>0</v>
      </c>
      <c r="T297" s="206">
        <v>0</v>
      </c>
      <c r="U297" s="206">
        <v>0</v>
      </c>
      <c r="V297" s="206">
        <v>0</v>
      </c>
      <c r="W297" s="206">
        <v>0</v>
      </c>
      <c r="X297" s="206">
        <v>0</v>
      </c>
      <c r="Y297" s="206">
        <v>0</v>
      </c>
      <c r="Z297" s="206">
        <v>0</v>
      </c>
      <c r="AA297" s="206">
        <v>0</v>
      </c>
      <c r="AB297" s="206">
        <v>0</v>
      </c>
      <c r="AC297" s="206">
        <v>0</v>
      </c>
      <c r="AD297" s="206">
        <v>0</v>
      </c>
      <c r="AE297" s="206">
        <v>0</v>
      </c>
      <c r="AF297" s="206">
        <v>0</v>
      </c>
      <c r="AG297" s="206">
        <v>0</v>
      </c>
      <c r="AH297" s="206">
        <v>0</v>
      </c>
      <c r="AI297" s="206">
        <v>0</v>
      </c>
      <c r="AJ297" s="206">
        <v>0</v>
      </c>
      <c r="AK297" s="206">
        <v>0</v>
      </c>
      <c r="AL297" s="206">
        <v>0</v>
      </c>
      <c r="AM297" s="206">
        <v>0</v>
      </c>
      <c r="AN297" s="206">
        <v>0</v>
      </c>
      <c r="AO297" s="206">
        <v>0</v>
      </c>
      <c r="AP297" s="206">
        <v>0</v>
      </c>
      <c r="AQ297" s="206">
        <v>0</v>
      </c>
      <c r="AR297" s="206">
        <v>0</v>
      </c>
      <c r="AS297" s="206">
        <v>0</v>
      </c>
      <c r="AT297" s="206">
        <v>0</v>
      </c>
      <c r="AU297" s="206">
        <v>0</v>
      </c>
    </row>
    <row r="298" spans="1:47" x14ac:dyDescent="0.3">
      <c r="A298" s="204">
        <f t="shared" si="4"/>
        <v>4</v>
      </c>
      <c r="B298" s="204" t="str">
        <f t="shared" si="4"/>
        <v>UZBEKISTAN</v>
      </c>
      <c r="C298" s="204">
        <v>4</v>
      </c>
      <c r="E298" s="206">
        <v>3</v>
      </c>
      <c r="F298" s="207" t="s">
        <v>786</v>
      </c>
      <c r="G298" s="206">
        <v>10</v>
      </c>
      <c r="H298" s="206">
        <v>0</v>
      </c>
      <c r="I298" s="206">
        <v>0</v>
      </c>
      <c r="J298" s="206">
        <v>0</v>
      </c>
      <c r="K298" s="206">
        <v>0</v>
      </c>
      <c r="L298" s="206">
        <v>0</v>
      </c>
      <c r="M298" s="206">
        <v>0</v>
      </c>
      <c r="N298" s="206">
        <v>0</v>
      </c>
      <c r="O298" s="206">
        <v>0</v>
      </c>
      <c r="P298" s="206">
        <v>0</v>
      </c>
      <c r="Q298" s="206">
        <v>0</v>
      </c>
      <c r="R298" s="206">
        <v>0</v>
      </c>
      <c r="S298" s="206">
        <v>0</v>
      </c>
      <c r="T298" s="206">
        <v>0</v>
      </c>
      <c r="U298" s="206">
        <v>0</v>
      </c>
      <c r="V298" s="206">
        <v>0</v>
      </c>
      <c r="W298" s="206">
        <v>0</v>
      </c>
      <c r="X298" s="206">
        <v>6</v>
      </c>
      <c r="Y298" s="206">
        <v>0</v>
      </c>
      <c r="Z298" s="206">
        <v>0</v>
      </c>
      <c r="AA298" s="206">
        <v>0</v>
      </c>
      <c r="AB298" s="206">
        <v>0</v>
      </c>
      <c r="AC298" s="206">
        <v>0</v>
      </c>
      <c r="AD298" s="206">
        <v>0</v>
      </c>
      <c r="AE298" s="206">
        <v>0</v>
      </c>
      <c r="AF298" s="206">
        <v>0</v>
      </c>
      <c r="AG298" s="206">
        <v>0</v>
      </c>
      <c r="AH298" s="206">
        <v>1</v>
      </c>
      <c r="AI298" s="206">
        <v>0</v>
      </c>
      <c r="AJ298" s="206">
        <v>0</v>
      </c>
      <c r="AK298" s="206">
        <v>0</v>
      </c>
      <c r="AL298" s="206">
        <v>2</v>
      </c>
      <c r="AM298" s="206">
        <v>0</v>
      </c>
      <c r="AN298" s="206">
        <v>0</v>
      </c>
      <c r="AO298" s="206">
        <v>0</v>
      </c>
      <c r="AP298" s="206">
        <v>0</v>
      </c>
      <c r="AQ298" s="206">
        <v>0</v>
      </c>
      <c r="AR298" s="206">
        <v>0</v>
      </c>
      <c r="AS298" s="206">
        <v>0</v>
      </c>
      <c r="AT298" s="206">
        <v>0</v>
      </c>
      <c r="AU298" s="206">
        <v>1</v>
      </c>
    </row>
    <row r="299" spans="1:47" x14ac:dyDescent="0.3">
      <c r="A299" s="204">
        <f t="shared" si="4"/>
        <v>4</v>
      </c>
      <c r="B299" s="204" t="str">
        <f t="shared" si="4"/>
        <v>VANUATU</v>
      </c>
      <c r="C299" s="204">
        <v>4</v>
      </c>
      <c r="E299" s="206">
        <v>3</v>
      </c>
      <c r="F299" s="207" t="s">
        <v>787</v>
      </c>
      <c r="G299" s="206">
        <v>0</v>
      </c>
      <c r="H299" s="206">
        <v>0</v>
      </c>
      <c r="I299" s="206">
        <v>0</v>
      </c>
      <c r="J299" s="206">
        <v>0</v>
      </c>
      <c r="K299" s="206">
        <v>0</v>
      </c>
      <c r="L299" s="206">
        <v>0</v>
      </c>
      <c r="M299" s="206">
        <v>0</v>
      </c>
      <c r="N299" s="206">
        <v>0</v>
      </c>
      <c r="O299" s="206">
        <v>0</v>
      </c>
      <c r="P299" s="206">
        <v>0</v>
      </c>
      <c r="Q299" s="206">
        <v>0</v>
      </c>
      <c r="R299" s="206">
        <v>0</v>
      </c>
      <c r="S299" s="206">
        <v>0</v>
      </c>
      <c r="T299" s="206">
        <v>0</v>
      </c>
      <c r="U299" s="206">
        <v>0</v>
      </c>
      <c r="V299" s="206">
        <v>0</v>
      </c>
      <c r="W299" s="206">
        <v>0</v>
      </c>
      <c r="X299" s="206">
        <v>0</v>
      </c>
      <c r="Y299" s="206">
        <v>0</v>
      </c>
      <c r="Z299" s="206">
        <v>0</v>
      </c>
      <c r="AA299" s="206">
        <v>0</v>
      </c>
      <c r="AB299" s="206">
        <v>0</v>
      </c>
      <c r="AC299" s="206">
        <v>0</v>
      </c>
      <c r="AD299" s="206">
        <v>0</v>
      </c>
      <c r="AE299" s="206">
        <v>0</v>
      </c>
      <c r="AF299" s="206">
        <v>0</v>
      </c>
      <c r="AG299" s="206">
        <v>0</v>
      </c>
      <c r="AH299" s="206">
        <v>0</v>
      </c>
      <c r="AI299" s="206">
        <v>0</v>
      </c>
      <c r="AJ299" s="206">
        <v>0</v>
      </c>
      <c r="AK299" s="206">
        <v>0</v>
      </c>
      <c r="AL299" s="206">
        <v>0</v>
      </c>
      <c r="AM299" s="206">
        <v>0</v>
      </c>
      <c r="AN299" s="206">
        <v>0</v>
      </c>
      <c r="AO299" s="206">
        <v>0</v>
      </c>
      <c r="AP299" s="206">
        <v>0</v>
      </c>
      <c r="AQ299" s="206">
        <v>0</v>
      </c>
      <c r="AR299" s="206">
        <v>0</v>
      </c>
      <c r="AS299" s="206">
        <v>0</v>
      </c>
      <c r="AT299" s="206">
        <v>0</v>
      </c>
      <c r="AU299" s="206">
        <v>0</v>
      </c>
    </row>
    <row r="300" spans="1:47" x14ac:dyDescent="0.3">
      <c r="A300" s="204">
        <f t="shared" si="4"/>
        <v>4</v>
      </c>
      <c r="B300" s="204" t="str">
        <f t="shared" si="4"/>
        <v>VENEZUELA</v>
      </c>
      <c r="C300" s="204">
        <v>4</v>
      </c>
      <c r="E300" s="206">
        <v>3</v>
      </c>
      <c r="F300" s="207" t="s">
        <v>532</v>
      </c>
      <c r="G300" s="206">
        <v>79</v>
      </c>
      <c r="H300" s="206">
        <v>0</v>
      </c>
      <c r="I300" s="206">
        <v>0</v>
      </c>
      <c r="J300" s="206">
        <v>2</v>
      </c>
      <c r="K300" s="206">
        <v>2</v>
      </c>
      <c r="L300" s="206">
        <v>0</v>
      </c>
      <c r="M300" s="206">
        <v>1</v>
      </c>
      <c r="N300" s="206">
        <v>0</v>
      </c>
      <c r="O300" s="206">
        <v>0</v>
      </c>
      <c r="P300" s="206">
        <v>0</v>
      </c>
      <c r="Q300" s="206">
        <v>0</v>
      </c>
      <c r="R300" s="206">
        <v>1</v>
      </c>
      <c r="S300" s="206">
        <v>0</v>
      </c>
      <c r="T300" s="206">
        <v>0</v>
      </c>
      <c r="U300" s="206">
        <v>0</v>
      </c>
      <c r="V300" s="206">
        <v>1</v>
      </c>
      <c r="W300" s="206">
        <v>0</v>
      </c>
      <c r="X300" s="206">
        <v>43</v>
      </c>
      <c r="Y300" s="206">
        <v>0</v>
      </c>
      <c r="Z300" s="206">
        <v>0</v>
      </c>
      <c r="AA300" s="206">
        <v>0</v>
      </c>
      <c r="AB300" s="206">
        <v>0</v>
      </c>
      <c r="AC300" s="206">
        <v>0</v>
      </c>
      <c r="AD300" s="206">
        <v>0</v>
      </c>
      <c r="AE300" s="206">
        <v>0</v>
      </c>
      <c r="AF300" s="206">
        <v>0</v>
      </c>
      <c r="AG300" s="206">
        <v>0</v>
      </c>
      <c r="AH300" s="206">
        <v>3</v>
      </c>
      <c r="AI300" s="206">
        <v>0</v>
      </c>
      <c r="AJ300" s="206">
        <v>0</v>
      </c>
      <c r="AK300" s="206">
        <v>0</v>
      </c>
      <c r="AL300" s="206">
        <v>14</v>
      </c>
      <c r="AM300" s="206">
        <v>3</v>
      </c>
      <c r="AN300" s="206">
        <v>1</v>
      </c>
      <c r="AO300" s="206">
        <v>1</v>
      </c>
      <c r="AP300" s="206">
        <v>0</v>
      </c>
      <c r="AQ300" s="206">
        <v>0</v>
      </c>
      <c r="AR300" s="206">
        <v>3</v>
      </c>
      <c r="AS300" s="206">
        <v>0</v>
      </c>
      <c r="AT300" s="206">
        <v>3</v>
      </c>
      <c r="AU300" s="206">
        <v>1</v>
      </c>
    </row>
    <row r="301" spans="1:47" x14ac:dyDescent="0.3">
      <c r="A301" s="204">
        <f t="shared" si="4"/>
        <v>4</v>
      </c>
      <c r="B301" s="204" t="str">
        <f t="shared" si="4"/>
        <v>VIET NAM</v>
      </c>
      <c r="C301" s="204">
        <v>4</v>
      </c>
      <c r="E301" s="206">
        <v>3</v>
      </c>
      <c r="F301" s="207" t="s">
        <v>788</v>
      </c>
      <c r="G301" s="206">
        <v>3</v>
      </c>
      <c r="H301" s="206">
        <v>0</v>
      </c>
      <c r="I301" s="206">
        <v>0</v>
      </c>
      <c r="J301" s="206">
        <v>0</v>
      </c>
      <c r="K301" s="206">
        <v>0</v>
      </c>
      <c r="L301" s="206">
        <v>0</v>
      </c>
      <c r="M301" s="206">
        <v>1</v>
      </c>
      <c r="N301" s="206">
        <v>0</v>
      </c>
      <c r="O301" s="206">
        <v>0</v>
      </c>
      <c r="P301" s="206">
        <v>0</v>
      </c>
      <c r="Q301" s="206">
        <v>0</v>
      </c>
      <c r="R301" s="206">
        <v>0</v>
      </c>
      <c r="S301" s="206">
        <v>0</v>
      </c>
      <c r="T301" s="206">
        <v>0</v>
      </c>
      <c r="U301" s="206">
        <v>0</v>
      </c>
      <c r="V301" s="206">
        <v>0</v>
      </c>
      <c r="W301" s="206">
        <v>0</v>
      </c>
      <c r="X301" s="206">
        <v>1</v>
      </c>
      <c r="Y301" s="206">
        <v>0</v>
      </c>
      <c r="Z301" s="206">
        <v>0</v>
      </c>
      <c r="AA301" s="206">
        <v>0</v>
      </c>
      <c r="AB301" s="206">
        <v>0</v>
      </c>
      <c r="AC301" s="206">
        <v>0</v>
      </c>
      <c r="AD301" s="206">
        <v>0</v>
      </c>
      <c r="AE301" s="206">
        <v>0</v>
      </c>
      <c r="AF301" s="206">
        <v>0</v>
      </c>
      <c r="AG301" s="206">
        <v>0</v>
      </c>
      <c r="AH301" s="206">
        <v>0</v>
      </c>
      <c r="AI301" s="206">
        <v>0</v>
      </c>
      <c r="AJ301" s="206">
        <v>0</v>
      </c>
      <c r="AK301" s="206">
        <v>0</v>
      </c>
      <c r="AL301" s="206">
        <v>1</v>
      </c>
      <c r="AM301" s="206">
        <v>0</v>
      </c>
      <c r="AN301" s="206">
        <v>0</v>
      </c>
      <c r="AO301" s="206">
        <v>0</v>
      </c>
      <c r="AP301" s="206">
        <v>0</v>
      </c>
      <c r="AQ301" s="206">
        <v>0</v>
      </c>
      <c r="AR301" s="206">
        <v>0</v>
      </c>
      <c r="AS301" s="206">
        <v>0</v>
      </c>
      <c r="AT301" s="206">
        <v>0</v>
      </c>
      <c r="AU301" s="206">
        <v>0</v>
      </c>
    </row>
    <row r="302" spans="1:47" x14ac:dyDescent="0.3">
      <c r="A302" s="204">
        <f t="shared" si="4"/>
        <v>4</v>
      </c>
      <c r="B302" s="204" t="str">
        <f t="shared" si="4"/>
        <v>VIRGIN ISLANDS</v>
      </c>
      <c r="C302" s="204">
        <v>4</v>
      </c>
      <c r="E302" s="206">
        <v>3</v>
      </c>
      <c r="F302" s="207" t="s">
        <v>499</v>
      </c>
      <c r="G302" s="206">
        <v>4</v>
      </c>
      <c r="H302" s="206">
        <v>0</v>
      </c>
      <c r="I302" s="206">
        <v>0</v>
      </c>
      <c r="J302" s="206">
        <v>0</v>
      </c>
      <c r="K302" s="206">
        <v>0</v>
      </c>
      <c r="L302" s="206">
        <v>0</v>
      </c>
      <c r="M302" s="206">
        <v>0</v>
      </c>
      <c r="N302" s="206">
        <v>0</v>
      </c>
      <c r="O302" s="206">
        <v>0</v>
      </c>
      <c r="P302" s="206">
        <v>0</v>
      </c>
      <c r="Q302" s="206">
        <v>0</v>
      </c>
      <c r="R302" s="206">
        <v>0</v>
      </c>
      <c r="S302" s="206">
        <v>0</v>
      </c>
      <c r="T302" s="206">
        <v>0</v>
      </c>
      <c r="U302" s="206">
        <v>0</v>
      </c>
      <c r="V302" s="206">
        <v>0</v>
      </c>
      <c r="W302" s="206">
        <v>0</v>
      </c>
      <c r="X302" s="206">
        <v>2</v>
      </c>
      <c r="Y302" s="206">
        <v>0</v>
      </c>
      <c r="Z302" s="206">
        <v>0</v>
      </c>
      <c r="AA302" s="206">
        <v>0</v>
      </c>
      <c r="AB302" s="206">
        <v>0</v>
      </c>
      <c r="AC302" s="206">
        <v>0</v>
      </c>
      <c r="AD302" s="206">
        <v>0</v>
      </c>
      <c r="AE302" s="206">
        <v>0</v>
      </c>
      <c r="AF302" s="206">
        <v>0</v>
      </c>
      <c r="AG302" s="206">
        <v>0</v>
      </c>
      <c r="AH302" s="206">
        <v>0</v>
      </c>
      <c r="AI302" s="206">
        <v>0</v>
      </c>
      <c r="AJ302" s="206">
        <v>0</v>
      </c>
      <c r="AK302" s="206">
        <v>0</v>
      </c>
      <c r="AL302" s="206">
        <v>0</v>
      </c>
      <c r="AM302" s="206">
        <v>0</v>
      </c>
      <c r="AN302" s="206">
        <v>1</v>
      </c>
      <c r="AO302" s="206">
        <v>1</v>
      </c>
      <c r="AP302" s="206">
        <v>0</v>
      </c>
      <c r="AQ302" s="206">
        <v>0</v>
      </c>
      <c r="AR302" s="206">
        <v>0</v>
      </c>
      <c r="AS302" s="206">
        <v>0</v>
      </c>
      <c r="AT302" s="206">
        <v>0</v>
      </c>
      <c r="AU302" s="206">
        <v>0</v>
      </c>
    </row>
    <row r="303" spans="1:47" x14ac:dyDescent="0.3">
      <c r="A303" s="204">
        <f t="shared" si="4"/>
        <v>4</v>
      </c>
      <c r="B303" s="204" t="str">
        <f t="shared" si="4"/>
        <v>VIRGIN ISLANDS, BRITISH</v>
      </c>
      <c r="C303" s="204">
        <v>4</v>
      </c>
      <c r="E303" s="206">
        <v>3</v>
      </c>
      <c r="F303" s="207" t="s">
        <v>789</v>
      </c>
      <c r="G303" s="206">
        <v>0</v>
      </c>
      <c r="H303" s="206">
        <v>0</v>
      </c>
      <c r="I303" s="206">
        <v>0</v>
      </c>
      <c r="J303" s="206">
        <v>0</v>
      </c>
      <c r="K303" s="206">
        <v>0</v>
      </c>
      <c r="L303" s="206">
        <v>0</v>
      </c>
      <c r="M303" s="206">
        <v>0</v>
      </c>
      <c r="N303" s="206">
        <v>0</v>
      </c>
      <c r="O303" s="206">
        <v>0</v>
      </c>
      <c r="P303" s="206">
        <v>0</v>
      </c>
      <c r="Q303" s="206">
        <v>0</v>
      </c>
      <c r="R303" s="206">
        <v>0</v>
      </c>
      <c r="S303" s="206">
        <v>0</v>
      </c>
      <c r="T303" s="206">
        <v>0</v>
      </c>
      <c r="U303" s="206">
        <v>0</v>
      </c>
      <c r="V303" s="206">
        <v>0</v>
      </c>
      <c r="W303" s="206">
        <v>0</v>
      </c>
      <c r="X303" s="206">
        <v>0</v>
      </c>
      <c r="Y303" s="206">
        <v>0</v>
      </c>
      <c r="Z303" s="206">
        <v>0</v>
      </c>
      <c r="AA303" s="206">
        <v>0</v>
      </c>
      <c r="AB303" s="206">
        <v>0</v>
      </c>
      <c r="AC303" s="206">
        <v>0</v>
      </c>
      <c r="AD303" s="206">
        <v>0</v>
      </c>
      <c r="AE303" s="206">
        <v>0</v>
      </c>
      <c r="AF303" s="206">
        <v>0</v>
      </c>
      <c r="AG303" s="206">
        <v>0</v>
      </c>
      <c r="AH303" s="206">
        <v>0</v>
      </c>
      <c r="AI303" s="206">
        <v>0</v>
      </c>
      <c r="AJ303" s="206">
        <v>0</v>
      </c>
      <c r="AK303" s="206">
        <v>0</v>
      </c>
      <c r="AL303" s="206">
        <v>0</v>
      </c>
      <c r="AM303" s="206">
        <v>0</v>
      </c>
      <c r="AN303" s="206">
        <v>0</v>
      </c>
      <c r="AO303" s="206">
        <v>0</v>
      </c>
      <c r="AP303" s="206">
        <v>0</v>
      </c>
      <c r="AQ303" s="206">
        <v>0</v>
      </c>
      <c r="AR303" s="206">
        <v>0</v>
      </c>
      <c r="AS303" s="206">
        <v>0</v>
      </c>
      <c r="AT303" s="206">
        <v>0</v>
      </c>
      <c r="AU303" s="206">
        <v>0</v>
      </c>
    </row>
    <row r="304" spans="1:47" x14ac:dyDescent="0.3">
      <c r="A304" s="204">
        <v>4</v>
      </c>
      <c r="B304" s="204" t="str">
        <f t="shared" si="4"/>
        <v>VIRGIN ISLANDS, U.S.</v>
      </c>
      <c r="E304" s="206">
        <v>3</v>
      </c>
      <c r="F304" s="207" t="s">
        <v>790</v>
      </c>
      <c r="G304" s="206">
        <v>0</v>
      </c>
      <c r="H304" s="206">
        <v>0</v>
      </c>
      <c r="I304" s="206">
        <v>0</v>
      </c>
      <c r="J304" s="206">
        <v>0</v>
      </c>
      <c r="K304" s="206">
        <v>0</v>
      </c>
      <c r="L304" s="206">
        <v>0</v>
      </c>
      <c r="M304" s="206">
        <v>0</v>
      </c>
      <c r="N304" s="206">
        <v>0</v>
      </c>
      <c r="O304" s="206">
        <v>0</v>
      </c>
      <c r="P304" s="206">
        <v>0</v>
      </c>
      <c r="Q304" s="206">
        <v>0</v>
      </c>
      <c r="R304" s="206">
        <v>0</v>
      </c>
      <c r="S304" s="206">
        <v>0</v>
      </c>
      <c r="T304" s="206">
        <v>0</v>
      </c>
      <c r="U304" s="206">
        <v>0</v>
      </c>
      <c r="V304" s="206">
        <v>0</v>
      </c>
      <c r="W304" s="206">
        <v>0</v>
      </c>
      <c r="X304" s="206">
        <v>0</v>
      </c>
      <c r="Y304" s="206">
        <v>0</v>
      </c>
      <c r="Z304" s="206">
        <v>0</v>
      </c>
      <c r="AA304" s="206">
        <v>0</v>
      </c>
      <c r="AB304" s="206">
        <v>0</v>
      </c>
      <c r="AC304" s="206">
        <v>0</v>
      </c>
      <c r="AD304" s="206">
        <v>0</v>
      </c>
      <c r="AE304" s="206">
        <v>0</v>
      </c>
      <c r="AF304" s="206">
        <v>0</v>
      </c>
      <c r="AG304" s="206">
        <v>0</v>
      </c>
      <c r="AH304" s="206">
        <v>0</v>
      </c>
      <c r="AI304" s="206">
        <v>0</v>
      </c>
      <c r="AJ304" s="206">
        <v>0</v>
      </c>
      <c r="AK304" s="206">
        <v>0</v>
      </c>
      <c r="AL304" s="206">
        <v>0</v>
      </c>
      <c r="AM304" s="206">
        <v>0</v>
      </c>
      <c r="AN304" s="206">
        <v>0</v>
      </c>
      <c r="AO304" s="206">
        <v>0</v>
      </c>
      <c r="AP304" s="206">
        <v>0</v>
      </c>
      <c r="AQ304" s="206">
        <v>0</v>
      </c>
      <c r="AR304" s="206">
        <v>0</v>
      </c>
      <c r="AS304" s="206">
        <v>0</v>
      </c>
      <c r="AT304" s="206">
        <v>0</v>
      </c>
      <c r="AU304" s="206">
        <v>0</v>
      </c>
    </row>
    <row r="305" spans="1:47" x14ac:dyDescent="0.3">
      <c r="A305" s="204">
        <f t="shared" si="4"/>
        <v>4</v>
      </c>
      <c r="B305" s="204" t="str">
        <f t="shared" si="4"/>
        <v>WALES</v>
      </c>
      <c r="C305" s="204">
        <v>4</v>
      </c>
      <c r="E305" s="206">
        <v>3</v>
      </c>
      <c r="F305" s="207" t="s">
        <v>791</v>
      </c>
      <c r="G305" s="206">
        <v>0</v>
      </c>
      <c r="H305" s="206">
        <v>0</v>
      </c>
      <c r="I305" s="206">
        <v>0</v>
      </c>
      <c r="J305" s="206">
        <v>0</v>
      </c>
      <c r="K305" s="206">
        <v>0</v>
      </c>
      <c r="L305" s="206">
        <v>0</v>
      </c>
      <c r="M305" s="206">
        <v>0</v>
      </c>
      <c r="N305" s="206">
        <v>0</v>
      </c>
      <c r="O305" s="206">
        <v>0</v>
      </c>
      <c r="P305" s="206">
        <v>0</v>
      </c>
      <c r="Q305" s="206">
        <v>0</v>
      </c>
      <c r="R305" s="206">
        <v>0</v>
      </c>
      <c r="S305" s="206">
        <v>0</v>
      </c>
      <c r="T305" s="206">
        <v>0</v>
      </c>
      <c r="U305" s="206">
        <v>0</v>
      </c>
      <c r="V305" s="206">
        <v>0</v>
      </c>
      <c r="W305" s="206">
        <v>0</v>
      </c>
      <c r="X305" s="206">
        <v>0</v>
      </c>
      <c r="Y305" s="206">
        <v>0</v>
      </c>
      <c r="Z305" s="206">
        <v>0</v>
      </c>
      <c r="AA305" s="206">
        <v>0</v>
      </c>
      <c r="AB305" s="206">
        <v>0</v>
      </c>
      <c r="AC305" s="206">
        <v>0</v>
      </c>
      <c r="AD305" s="206">
        <v>0</v>
      </c>
      <c r="AE305" s="206">
        <v>0</v>
      </c>
      <c r="AF305" s="206">
        <v>0</v>
      </c>
      <c r="AG305" s="206">
        <v>0</v>
      </c>
      <c r="AH305" s="206">
        <v>0</v>
      </c>
      <c r="AI305" s="206">
        <v>0</v>
      </c>
      <c r="AJ305" s="206">
        <v>0</v>
      </c>
      <c r="AK305" s="206">
        <v>0</v>
      </c>
      <c r="AL305" s="206">
        <v>0</v>
      </c>
      <c r="AM305" s="206">
        <v>0</v>
      </c>
      <c r="AN305" s="206">
        <v>0</v>
      </c>
      <c r="AO305" s="206">
        <v>0</v>
      </c>
      <c r="AP305" s="206">
        <v>0</v>
      </c>
      <c r="AQ305" s="206">
        <v>0</v>
      </c>
      <c r="AR305" s="206">
        <v>0</v>
      </c>
      <c r="AS305" s="206">
        <v>0</v>
      </c>
      <c r="AT305" s="206">
        <v>0</v>
      </c>
      <c r="AU305" s="206">
        <v>0</v>
      </c>
    </row>
    <row r="306" spans="1:47" x14ac:dyDescent="0.3">
      <c r="A306" s="204">
        <f t="shared" si="4"/>
        <v>4</v>
      </c>
      <c r="B306" s="204" t="str">
        <f t="shared" si="4"/>
        <v>WALLIS-FUTUNA</v>
      </c>
      <c r="C306" s="204">
        <v>4</v>
      </c>
      <c r="E306" s="206">
        <v>3</v>
      </c>
      <c r="F306" s="207" t="s">
        <v>792</v>
      </c>
      <c r="G306" s="206">
        <v>0</v>
      </c>
      <c r="H306" s="206">
        <v>0</v>
      </c>
      <c r="I306" s="206">
        <v>0</v>
      </c>
      <c r="J306" s="206">
        <v>0</v>
      </c>
      <c r="K306" s="206">
        <v>0</v>
      </c>
      <c r="L306" s="206">
        <v>0</v>
      </c>
      <c r="M306" s="206">
        <v>0</v>
      </c>
      <c r="N306" s="206">
        <v>0</v>
      </c>
      <c r="O306" s="206">
        <v>0</v>
      </c>
      <c r="P306" s="206">
        <v>0</v>
      </c>
      <c r="Q306" s="206">
        <v>0</v>
      </c>
      <c r="R306" s="206">
        <v>0</v>
      </c>
      <c r="S306" s="206">
        <v>0</v>
      </c>
      <c r="T306" s="206">
        <v>0</v>
      </c>
      <c r="U306" s="206">
        <v>0</v>
      </c>
      <c r="V306" s="206">
        <v>0</v>
      </c>
      <c r="W306" s="206">
        <v>0</v>
      </c>
      <c r="X306" s="206">
        <v>0</v>
      </c>
      <c r="Y306" s="206">
        <v>0</v>
      </c>
      <c r="Z306" s="206">
        <v>0</v>
      </c>
      <c r="AA306" s="206">
        <v>0</v>
      </c>
      <c r="AB306" s="206">
        <v>0</v>
      </c>
      <c r="AC306" s="206">
        <v>0</v>
      </c>
      <c r="AD306" s="206">
        <v>0</v>
      </c>
      <c r="AE306" s="206">
        <v>0</v>
      </c>
      <c r="AF306" s="206">
        <v>0</v>
      </c>
      <c r="AG306" s="206">
        <v>0</v>
      </c>
      <c r="AH306" s="206">
        <v>0</v>
      </c>
      <c r="AI306" s="206">
        <v>0</v>
      </c>
      <c r="AJ306" s="206">
        <v>0</v>
      </c>
      <c r="AK306" s="206">
        <v>0</v>
      </c>
      <c r="AL306" s="206">
        <v>0</v>
      </c>
      <c r="AM306" s="206">
        <v>0</v>
      </c>
      <c r="AN306" s="206">
        <v>0</v>
      </c>
      <c r="AO306" s="206">
        <v>0</v>
      </c>
      <c r="AP306" s="206">
        <v>0</v>
      </c>
      <c r="AQ306" s="206">
        <v>0</v>
      </c>
      <c r="AR306" s="206">
        <v>0</v>
      </c>
      <c r="AS306" s="206">
        <v>0</v>
      </c>
      <c r="AT306" s="206">
        <v>0</v>
      </c>
      <c r="AU306" s="206">
        <v>0</v>
      </c>
    </row>
    <row r="307" spans="1:47" x14ac:dyDescent="0.3">
      <c r="A307" s="204">
        <f t="shared" si="4"/>
        <v>4</v>
      </c>
      <c r="B307" s="204" t="str">
        <f t="shared" si="4"/>
        <v>WESTERN SAHARA</v>
      </c>
      <c r="C307" s="204">
        <v>4</v>
      </c>
      <c r="E307" s="206">
        <v>3</v>
      </c>
      <c r="F307" s="207" t="s">
        <v>793</v>
      </c>
      <c r="G307" s="206">
        <v>0</v>
      </c>
      <c r="H307" s="206">
        <v>0</v>
      </c>
      <c r="I307" s="206">
        <v>0</v>
      </c>
      <c r="J307" s="206">
        <v>0</v>
      </c>
      <c r="K307" s="206">
        <v>0</v>
      </c>
      <c r="L307" s="206">
        <v>0</v>
      </c>
      <c r="M307" s="206">
        <v>0</v>
      </c>
      <c r="N307" s="206">
        <v>0</v>
      </c>
      <c r="O307" s="206">
        <v>0</v>
      </c>
      <c r="P307" s="206">
        <v>0</v>
      </c>
      <c r="Q307" s="206">
        <v>0</v>
      </c>
      <c r="R307" s="206">
        <v>0</v>
      </c>
      <c r="S307" s="206">
        <v>0</v>
      </c>
      <c r="T307" s="206">
        <v>0</v>
      </c>
      <c r="U307" s="206">
        <v>0</v>
      </c>
      <c r="V307" s="206">
        <v>0</v>
      </c>
      <c r="W307" s="206">
        <v>0</v>
      </c>
      <c r="X307" s="206">
        <v>0</v>
      </c>
      <c r="Y307" s="206">
        <v>0</v>
      </c>
      <c r="Z307" s="206">
        <v>0</v>
      </c>
      <c r="AA307" s="206">
        <v>0</v>
      </c>
      <c r="AB307" s="206">
        <v>0</v>
      </c>
      <c r="AC307" s="206">
        <v>0</v>
      </c>
      <c r="AD307" s="206">
        <v>0</v>
      </c>
      <c r="AE307" s="206">
        <v>0</v>
      </c>
      <c r="AF307" s="206">
        <v>0</v>
      </c>
      <c r="AG307" s="206">
        <v>0</v>
      </c>
      <c r="AH307" s="206">
        <v>0</v>
      </c>
      <c r="AI307" s="206">
        <v>0</v>
      </c>
      <c r="AJ307" s="206">
        <v>0</v>
      </c>
      <c r="AK307" s="206">
        <v>0</v>
      </c>
      <c r="AL307" s="206">
        <v>0</v>
      </c>
      <c r="AM307" s="206">
        <v>0</v>
      </c>
      <c r="AN307" s="206">
        <v>0</v>
      </c>
      <c r="AO307" s="206">
        <v>0</v>
      </c>
      <c r="AP307" s="206">
        <v>0</v>
      </c>
      <c r="AQ307" s="206">
        <v>0</v>
      </c>
      <c r="AR307" s="206">
        <v>0</v>
      </c>
      <c r="AS307" s="206">
        <v>0</v>
      </c>
      <c r="AT307" s="206">
        <v>0</v>
      </c>
      <c r="AU307" s="206">
        <v>0</v>
      </c>
    </row>
    <row r="308" spans="1:47" x14ac:dyDescent="0.3">
      <c r="A308" s="204">
        <f t="shared" si="4"/>
        <v>4</v>
      </c>
      <c r="B308" s="204" t="str">
        <f t="shared" si="4"/>
        <v>YEMEN</v>
      </c>
      <c r="C308" s="204">
        <v>4</v>
      </c>
      <c r="E308" s="206">
        <v>3</v>
      </c>
      <c r="F308" s="207" t="s">
        <v>597</v>
      </c>
      <c r="G308" s="206">
        <v>0</v>
      </c>
      <c r="H308" s="206">
        <v>0</v>
      </c>
      <c r="I308" s="206">
        <v>0</v>
      </c>
      <c r="J308" s="206">
        <v>0</v>
      </c>
      <c r="K308" s="206">
        <v>0</v>
      </c>
      <c r="L308" s="206">
        <v>0</v>
      </c>
      <c r="M308" s="206">
        <v>0</v>
      </c>
      <c r="N308" s="206">
        <v>0</v>
      </c>
      <c r="O308" s="206">
        <v>0</v>
      </c>
      <c r="P308" s="206">
        <v>0</v>
      </c>
      <c r="Q308" s="206">
        <v>0</v>
      </c>
      <c r="R308" s="206">
        <v>0</v>
      </c>
      <c r="S308" s="206">
        <v>0</v>
      </c>
      <c r="T308" s="206">
        <v>0</v>
      </c>
      <c r="U308" s="206">
        <v>0</v>
      </c>
      <c r="V308" s="206">
        <v>0</v>
      </c>
      <c r="W308" s="206">
        <v>0</v>
      </c>
      <c r="X308" s="206">
        <v>0</v>
      </c>
      <c r="Y308" s="206">
        <v>0</v>
      </c>
      <c r="Z308" s="206">
        <v>0</v>
      </c>
      <c r="AA308" s="206">
        <v>0</v>
      </c>
      <c r="AB308" s="206">
        <v>0</v>
      </c>
      <c r="AC308" s="206">
        <v>0</v>
      </c>
      <c r="AD308" s="206">
        <v>0</v>
      </c>
      <c r="AE308" s="206">
        <v>0</v>
      </c>
      <c r="AF308" s="206">
        <v>0</v>
      </c>
      <c r="AG308" s="206">
        <v>0</v>
      </c>
      <c r="AH308" s="206">
        <v>0</v>
      </c>
      <c r="AI308" s="206">
        <v>0</v>
      </c>
      <c r="AJ308" s="206">
        <v>0</v>
      </c>
      <c r="AK308" s="206">
        <v>0</v>
      </c>
      <c r="AL308" s="206">
        <v>0</v>
      </c>
      <c r="AM308" s="206">
        <v>0</v>
      </c>
      <c r="AN308" s="206">
        <v>0</v>
      </c>
      <c r="AO308" s="206">
        <v>0</v>
      </c>
      <c r="AP308" s="206">
        <v>0</v>
      </c>
      <c r="AQ308" s="206">
        <v>0</v>
      </c>
      <c r="AR308" s="206">
        <v>0</v>
      </c>
      <c r="AS308" s="206">
        <v>0</v>
      </c>
      <c r="AT308" s="206">
        <v>0</v>
      </c>
      <c r="AU308" s="206">
        <v>0</v>
      </c>
    </row>
    <row r="309" spans="1:47" x14ac:dyDescent="0.3">
      <c r="A309" s="204">
        <f t="shared" si="4"/>
        <v>4</v>
      </c>
      <c r="B309" s="204" t="str">
        <f t="shared" si="4"/>
        <v>ZAMBIA</v>
      </c>
      <c r="C309" s="204">
        <v>4</v>
      </c>
      <c r="E309" s="206">
        <v>3</v>
      </c>
      <c r="F309" s="207" t="s">
        <v>794</v>
      </c>
      <c r="G309" s="206">
        <v>3</v>
      </c>
      <c r="H309" s="206">
        <v>0</v>
      </c>
      <c r="I309" s="206">
        <v>0</v>
      </c>
      <c r="J309" s="206">
        <v>0</v>
      </c>
      <c r="K309" s="206">
        <v>0</v>
      </c>
      <c r="L309" s="206">
        <v>0</v>
      </c>
      <c r="M309" s="206">
        <v>0</v>
      </c>
      <c r="N309" s="206">
        <v>0</v>
      </c>
      <c r="O309" s="206">
        <v>0</v>
      </c>
      <c r="P309" s="206">
        <v>0</v>
      </c>
      <c r="Q309" s="206">
        <v>0</v>
      </c>
      <c r="R309" s="206">
        <v>0</v>
      </c>
      <c r="S309" s="206">
        <v>0</v>
      </c>
      <c r="T309" s="206">
        <v>0</v>
      </c>
      <c r="U309" s="206">
        <v>0</v>
      </c>
      <c r="V309" s="206">
        <v>0</v>
      </c>
      <c r="W309" s="206">
        <v>0</v>
      </c>
      <c r="X309" s="206">
        <v>1</v>
      </c>
      <c r="Y309" s="206">
        <v>0</v>
      </c>
      <c r="Z309" s="206">
        <v>0</v>
      </c>
      <c r="AA309" s="206">
        <v>0</v>
      </c>
      <c r="AB309" s="206">
        <v>0</v>
      </c>
      <c r="AC309" s="206">
        <v>0</v>
      </c>
      <c r="AD309" s="206">
        <v>0</v>
      </c>
      <c r="AE309" s="206">
        <v>0</v>
      </c>
      <c r="AF309" s="206">
        <v>0</v>
      </c>
      <c r="AG309" s="206">
        <v>0</v>
      </c>
      <c r="AH309" s="206">
        <v>0</v>
      </c>
      <c r="AI309" s="206">
        <v>0</v>
      </c>
      <c r="AJ309" s="206">
        <v>0</v>
      </c>
      <c r="AK309" s="206">
        <v>0</v>
      </c>
      <c r="AL309" s="206">
        <v>1</v>
      </c>
      <c r="AM309" s="206">
        <v>0</v>
      </c>
      <c r="AN309" s="206">
        <v>0</v>
      </c>
      <c r="AO309" s="206">
        <v>0</v>
      </c>
      <c r="AP309" s="206">
        <v>0</v>
      </c>
      <c r="AQ309" s="206">
        <v>0</v>
      </c>
      <c r="AR309" s="206">
        <v>0</v>
      </c>
      <c r="AS309" s="206">
        <v>0</v>
      </c>
      <c r="AT309" s="206">
        <v>0</v>
      </c>
      <c r="AU309" s="206">
        <v>1</v>
      </c>
    </row>
    <row r="310" spans="1:47" x14ac:dyDescent="0.3">
      <c r="A310" s="204">
        <f t="shared" si="4"/>
        <v>4</v>
      </c>
      <c r="B310" s="204" t="str">
        <f t="shared" si="4"/>
        <v>ZIMBABWE</v>
      </c>
      <c r="C310" s="204">
        <v>4</v>
      </c>
      <c r="E310" s="206">
        <v>3</v>
      </c>
      <c r="F310" s="207" t="s">
        <v>795</v>
      </c>
      <c r="G310" s="206">
        <v>0</v>
      </c>
      <c r="H310" s="206">
        <v>0</v>
      </c>
      <c r="I310" s="206">
        <v>0</v>
      </c>
      <c r="J310" s="206">
        <v>0</v>
      </c>
      <c r="K310" s="206">
        <v>0</v>
      </c>
      <c r="L310" s="206">
        <v>0</v>
      </c>
      <c r="M310" s="206">
        <v>0</v>
      </c>
      <c r="N310" s="206">
        <v>0</v>
      </c>
      <c r="O310" s="206">
        <v>0</v>
      </c>
      <c r="P310" s="206">
        <v>0</v>
      </c>
      <c r="Q310" s="206">
        <v>0</v>
      </c>
      <c r="R310" s="206">
        <v>0</v>
      </c>
      <c r="S310" s="206">
        <v>0</v>
      </c>
      <c r="T310" s="206">
        <v>0</v>
      </c>
      <c r="U310" s="206">
        <v>0</v>
      </c>
      <c r="V310" s="206">
        <v>0</v>
      </c>
      <c r="W310" s="206">
        <v>0</v>
      </c>
      <c r="X310" s="206">
        <v>0</v>
      </c>
      <c r="Y310" s="206">
        <v>0</v>
      </c>
      <c r="Z310" s="206">
        <v>0</v>
      </c>
      <c r="AA310" s="206">
        <v>0</v>
      </c>
      <c r="AB310" s="206">
        <v>0</v>
      </c>
      <c r="AC310" s="206">
        <v>0</v>
      </c>
      <c r="AD310" s="206">
        <v>0</v>
      </c>
      <c r="AE310" s="206">
        <v>0</v>
      </c>
      <c r="AF310" s="206">
        <v>0</v>
      </c>
      <c r="AG310" s="206">
        <v>0</v>
      </c>
      <c r="AH310" s="206">
        <v>0</v>
      </c>
      <c r="AI310" s="206">
        <v>0</v>
      </c>
      <c r="AJ310" s="206">
        <v>0</v>
      </c>
      <c r="AK310" s="206">
        <v>0</v>
      </c>
      <c r="AL310" s="206">
        <v>0</v>
      </c>
      <c r="AM310" s="206">
        <v>0</v>
      </c>
      <c r="AN310" s="206">
        <v>0</v>
      </c>
      <c r="AO310" s="206">
        <v>0</v>
      </c>
      <c r="AP310" s="206">
        <v>0</v>
      </c>
      <c r="AQ310" s="206">
        <v>0</v>
      </c>
      <c r="AR310" s="206">
        <v>0</v>
      </c>
      <c r="AS310" s="206">
        <v>0</v>
      </c>
      <c r="AT310" s="206">
        <v>0</v>
      </c>
      <c r="AU310" s="206">
        <v>0</v>
      </c>
    </row>
  </sheetData>
  <autoFilter ref="A1:AU310" xr:uid="{00000000-0001-0000-01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OSDR Table</vt:lpstr>
      <vt:lpstr>OSDR Data</vt:lpstr>
      <vt:lpstr>From State&amp;Country +Charts</vt:lpstr>
      <vt:lpstr>Driver In-Migration By State</vt:lpstr>
      <vt:lpstr>Crosswalk Old &amp; New Report</vt:lpstr>
      <vt:lpstr>Report</vt:lpstr>
      <vt:lpstr>Where are they from</vt:lpstr>
      <vt:lpstr>drives download</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Washington State Driver Report Dataset for June 2024</dc:title>
  <dc:creator>Washington State Department of Licensing</dc:creator>
  <cp:lastModifiedBy>Ashley Hunter</cp:lastModifiedBy>
  <cp:lastPrinted>2024-07-09T23:49:48Z</cp:lastPrinted>
  <dcterms:created xsi:type="dcterms:W3CDTF">1998-10-07T20:38:17Z</dcterms:created>
  <dcterms:modified xsi:type="dcterms:W3CDTF">2024-08-19T19:18:51Z</dcterms:modified>
</cp:coreProperties>
</file>